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ang/Desktop/"/>
    </mc:Choice>
  </mc:AlternateContent>
  <bookViews>
    <workbookView xWindow="0" yWindow="460" windowWidth="38400" windowHeight="23460" tabRatio="599"/>
  </bookViews>
  <sheets>
    <sheet name="Simulador CN" sheetId="1" r:id="rId1"/>
    <sheet name="Sheet1" sheetId="2" state="hidden" r:id="rId2"/>
  </sheets>
  <definedNames>
    <definedName name="_xlnm.Print_Area" localSheetId="0">'Simulador CN'!$B$6:$K$106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C33" i="1"/>
  <c r="E20" i="1"/>
  <c r="L33" i="1"/>
  <c r="E17" i="1"/>
  <c r="C34" i="1"/>
  <c r="L34" i="1"/>
  <c r="E18" i="1"/>
  <c r="C35" i="1"/>
  <c r="B35" i="1"/>
  <c r="L35" i="1"/>
  <c r="C36" i="1"/>
  <c r="B36" i="1"/>
  <c r="L36" i="1"/>
  <c r="C37" i="1"/>
  <c r="B37" i="1"/>
  <c r="L37" i="1"/>
  <c r="C38" i="1"/>
  <c r="B38" i="1"/>
  <c r="L38" i="1"/>
  <c r="C39" i="1"/>
  <c r="B39" i="1"/>
  <c r="L39" i="1"/>
  <c r="C40" i="1"/>
  <c r="B40" i="1"/>
  <c r="L40" i="1"/>
  <c r="C41" i="1"/>
  <c r="B41" i="1"/>
  <c r="L41" i="1"/>
  <c r="C42" i="1"/>
  <c r="B42" i="1"/>
  <c r="L42" i="1"/>
  <c r="C43" i="1"/>
  <c r="B43" i="1"/>
  <c r="L43" i="1"/>
  <c r="C44" i="1"/>
  <c r="B44" i="1"/>
  <c r="L44" i="1"/>
  <c r="C45" i="1"/>
  <c r="B45" i="1"/>
  <c r="L45" i="1"/>
  <c r="C46" i="1"/>
  <c r="B46" i="1"/>
  <c r="L46" i="1"/>
  <c r="C47" i="1"/>
  <c r="B47" i="1"/>
  <c r="L47" i="1"/>
  <c r="C48" i="1"/>
  <c r="B48" i="1"/>
  <c r="L48" i="1"/>
  <c r="C49" i="1"/>
  <c r="B49" i="1"/>
  <c r="L49" i="1"/>
  <c r="C50" i="1"/>
  <c r="B50" i="1"/>
  <c r="L50" i="1"/>
  <c r="C51" i="1"/>
  <c r="B51" i="1"/>
  <c r="L51" i="1"/>
  <c r="C52" i="1"/>
  <c r="B52" i="1"/>
  <c r="L52" i="1"/>
  <c r="C53" i="1"/>
  <c r="B53" i="1"/>
  <c r="L53" i="1"/>
  <c r="C54" i="1"/>
  <c r="B54" i="1"/>
  <c r="L54" i="1"/>
  <c r="C55" i="1"/>
  <c r="B55" i="1"/>
  <c r="L55" i="1"/>
  <c r="C56" i="1"/>
  <c r="B56" i="1"/>
  <c r="L56" i="1"/>
  <c r="C57" i="1"/>
  <c r="B57" i="1"/>
  <c r="L57" i="1"/>
  <c r="C58" i="1"/>
  <c r="B58" i="1"/>
  <c r="L58" i="1"/>
  <c r="C59" i="1"/>
  <c r="B59" i="1"/>
  <c r="L59" i="1"/>
  <c r="C60" i="1"/>
  <c r="B60" i="1"/>
  <c r="L60" i="1"/>
  <c r="C61" i="1"/>
  <c r="B61" i="1"/>
  <c r="L61" i="1"/>
  <c r="C62" i="1"/>
  <c r="B62" i="1"/>
  <c r="L62" i="1"/>
  <c r="C63" i="1"/>
  <c r="B63" i="1"/>
  <c r="L63" i="1"/>
  <c r="C64" i="1"/>
  <c r="B64" i="1"/>
  <c r="L64" i="1"/>
  <c r="C65" i="1"/>
  <c r="B65" i="1"/>
  <c r="L65" i="1"/>
  <c r="C66" i="1"/>
  <c r="B66" i="1"/>
  <c r="L66" i="1"/>
  <c r="C67" i="1"/>
  <c r="B67" i="1"/>
  <c r="L67" i="1"/>
  <c r="C68" i="1"/>
  <c r="B68" i="1"/>
  <c r="L68" i="1"/>
  <c r="C69" i="1"/>
  <c r="B69" i="1"/>
  <c r="L69" i="1"/>
  <c r="C70" i="1"/>
  <c r="B70" i="1"/>
  <c r="L70" i="1"/>
  <c r="C71" i="1"/>
  <c r="B71" i="1"/>
  <c r="L71" i="1"/>
  <c r="C72" i="1"/>
  <c r="B72" i="1"/>
  <c r="L72" i="1"/>
  <c r="C73" i="1"/>
  <c r="B73" i="1"/>
  <c r="L73" i="1"/>
  <c r="C74" i="1"/>
  <c r="B74" i="1"/>
  <c r="L74" i="1"/>
  <c r="C75" i="1"/>
  <c r="B75" i="1"/>
  <c r="L75" i="1"/>
  <c r="C76" i="1"/>
  <c r="B76" i="1"/>
  <c r="L76" i="1"/>
  <c r="C77" i="1"/>
  <c r="B77" i="1"/>
  <c r="L77" i="1"/>
  <c r="C78" i="1"/>
  <c r="B78" i="1"/>
  <c r="L78" i="1"/>
  <c r="C79" i="1"/>
  <c r="B79" i="1"/>
  <c r="L79" i="1"/>
  <c r="C80" i="1"/>
  <c r="B80" i="1"/>
  <c r="L80" i="1"/>
  <c r="C81" i="1"/>
  <c r="B81" i="1"/>
  <c r="L81" i="1"/>
  <c r="C82" i="1"/>
  <c r="B82" i="1"/>
  <c r="L82" i="1"/>
  <c r="C83" i="1"/>
  <c r="B83" i="1"/>
  <c r="L83" i="1"/>
  <c r="C84" i="1"/>
  <c r="B84" i="1"/>
  <c r="L84" i="1"/>
  <c r="C85" i="1"/>
  <c r="B85" i="1"/>
  <c r="L85" i="1"/>
  <c r="C86" i="1"/>
  <c r="B86" i="1"/>
  <c r="L86" i="1"/>
  <c r="C87" i="1"/>
  <c r="B87" i="1"/>
  <c r="L87" i="1"/>
  <c r="C88" i="1"/>
  <c r="B88" i="1"/>
  <c r="L88" i="1"/>
  <c r="C89" i="1"/>
  <c r="B89" i="1"/>
  <c r="L89" i="1"/>
  <c r="C90" i="1"/>
  <c r="B90" i="1"/>
  <c r="L90" i="1"/>
  <c r="C91" i="1"/>
  <c r="B91" i="1"/>
  <c r="L91" i="1"/>
  <c r="C92" i="1"/>
  <c r="B92" i="1"/>
  <c r="L92" i="1"/>
  <c r="C93" i="1"/>
  <c r="B93" i="1"/>
  <c r="L93" i="1"/>
  <c r="B94" i="1"/>
  <c r="L94" i="1"/>
  <c r="B95" i="1"/>
  <c r="L95" i="1"/>
  <c r="B96" i="1"/>
  <c r="L96" i="1"/>
  <c r="B97" i="1"/>
  <c r="L97" i="1"/>
  <c r="B98" i="1"/>
  <c r="L98" i="1"/>
  <c r="B99" i="1"/>
  <c r="L99" i="1"/>
  <c r="B100" i="1"/>
  <c r="L100" i="1"/>
  <c r="B101" i="1"/>
  <c r="L101" i="1"/>
  <c r="B102" i="1"/>
  <c r="L102" i="1"/>
  <c r="B103" i="1"/>
  <c r="L103" i="1"/>
  <c r="B104" i="1"/>
  <c r="L104" i="1"/>
  <c r="B105" i="1"/>
  <c r="L105" i="1"/>
  <c r="AL8" i="1"/>
  <c r="AF8" i="1"/>
  <c r="AD8" i="1"/>
  <c r="AB8" i="1"/>
  <c r="AH8" i="1"/>
  <c r="AJ8" i="1"/>
  <c r="AA10" i="1"/>
  <c r="G19" i="1"/>
  <c r="E19" i="1"/>
  <c r="X34" i="1"/>
  <c r="X35" i="1"/>
  <c r="X36" i="1"/>
  <c r="X37" i="1"/>
  <c r="X38" i="1"/>
  <c r="X39" i="1"/>
  <c r="X33" i="1"/>
  <c r="S33" i="1"/>
  <c r="I33" i="1"/>
  <c r="J56" i="1"/>
  <c r="J55" i="1"/>
  <c r="J54" i="1"/>
  <c r="J53" i="1"/>
  <c r="J52" i="1"/>
  <c r="J51" i="1"/>
  <c r="J50" i="1"/>
  <c r="J49" i="1"/>
  <c r="J48" i="1"/>
  <c r="J47" i="1"/>
  <c r="J46" i="1"/>
  <c r="J44" i="1"/>
  <c r="R34" i="1"/>
  <c r="S34" i="1"/>
  <c r="D33" i="1"/>
  <c r="H33" i="1"/>
  <c r="D34" i="1"/>
  <c r="J35" i="1"/>
  <c r="J37" i="1"/>
  <c r="J39" i="1"/>
  <c r="J41" i="1"/>
  <c r="J43" i="1"/>
  <c r="J45" i="1"/>
  <c r="J34" i="1"/>
  <c r="J36" i="1"/>
  <c r="J38" i="1"/>
  <c r="J40" i="1"/>
  <c r="J42" i="1"/>
  <c r="R35" i="1"/>
  <c r="S35" i="1"/>
  <c r="R36" i="1"/>
  <c r="S36" i="1"/>
  <c r="R37" i="1"/>
  <c r="R38" i="1"/>
  <c r="S37" i="1"/>
  <c r="R39" i="1"/>
  <c r="S38" i="1"/>
  <c r="J58" i="1"/>
  <c r="J57" i="1"/>
  <c r="K33" i="1"/>
  <c r="N33" i="1"/>
  <c r="R40" i="1"/>
  <c r="S39" i="1"/>
  <c r="J59" i="1"/>
  <c r="O34" i="1"/>
  <c r="R41" i="1"/>
  <c r="S40" i="1"/>
  <c r="J60" i="1"/>
  <c r="N34" i="1"/>
  <c r="R42" i="1"/>
  <c r="S41" i="1"/>
  <c r="J61" i="1"/>
  <c r="N35" i="1"/>
  <c r="R43" i="1"/>
  <c r="S42" i="1"/>
  <c r="J62" i="1"/>
  <c r="N36" i="1"/>
  <c r="M36" i="1"/>
  <c r="R44" i="1"/>
  <c r="S44" i="1"/>
  <c r="M35" i="1"/>
  <c r="S43" i="1"/>
  <c r="M34" i="1"/>
  <c r="J63" i="1"/>
  <c r="M37" i="1"/>
  <c r="N37" i="1"/>
  <c r="J64" i="1"/>
  <c r="M38" i="1"/>
  <c r="N38" i="1"/>
  <c r="J65" i="1"/>
  <c r="M39" i="1"/>
  <c r="N39" i="1"/>
  <c r="J66" i="1"/>
  <c r="N40" i="1"/>
  <c r="M40" i="1"/>
  <c r="J67" i="1"/>
  <c r="M41" i="1"/>
  <c r="N41" i="1"/>
  <c r="J68" i="1"/>
  <c r="N42" i="1"/>
  <c r="M42" i="1"/>
  <c r="J69" i="1"/>
  <c r="N43" i="1"/>
  <c r="M43" i="1"/>
  <c r="J70" i="1"/>
  <c r="M44" i="1"/>
  <c r="N44" i="1"/>
  <c r="J71" i="1"/>
  <c r="M45" i="1"/>
  <c r="N45" i="1"/>
  <c r="J72" i="1"/>
  <c r="N46" i="1"/>
  <c r="M46" i="1"/>
  <c r="J73" i="1"/>
  <c r="M47" i="1"/>
  <c r="N47" i="1"/>
  <c r="J74" i="1"/>
  <c r="M48" i="1"/>
  <c r="N48" i="1"/>
  <c r="J75" i="1"/>
  <c r="N49" i="1"/>
  <c r="M49" i="1"/>
  <c r="J76" i="1"/>
  <c r="N50" i="1"/>
  <c r="M50" i="1"/>
  <c r="J77" i="1"/>
  <c r="M51" i="1"/>
  <c r="N51" i="1"/>
  <c r="J78" i="1"/>
  <c r="M52" i="1"/>
  <c r="N52" i="1"/>
  <c r="J79" i="1"/>
  <c r="N53" i="1"/>
  <c r="M53" i="1"/>
  <c r="J80" i="1"/>
  <c r="M54" i="1"/>
  <c r="N54" i="1"/>
  <c r="J81" i="1"/>
  <c r="M55" i="1"/>
  <c r="N55" i="1"/>
  <c r="J82" i="1"/>
  <c r="M56" i="1"/>
  <c r="N56" i="1"/>
  <c r="J83" i="1"/>
  <c r="M57" i="1"/>
  <c r="N57" i="1"/>
  <c r="J84" i="1"/>
  <c r="M58" i="1"/>
  <c r="N58" i="1"/>
  <c r="J85" i="1"/>
  <c r="N59" i="1"/>
  <c r="M59" i="1"/>
  <c r="J86" i="1"/>
  <c r="M60" i="1"/>
  <c r="N60" i="1"/>
  <c r="J87" i="1"/>
  <c r="M61" i="1"/>
  <c r="N61" i="1"/>
  <c r="J88" i="1"/>
  <c r="M62" i="1"/>
  <c r="N62" i="1"/>
  <c r="J89" i="1"/>
  <c r="M63" i="1"/>
  <c r="N63" i="1"/>
  <c r="J90" i="1"/>
  <c r="N64" i="1"/>
  <c r="M64" i="1"/>
  <c r="J91" i="1"/>
  <c r="N65" i="1"/>
  <c r="M65" i="1"/>
  <c r="J92" i="1"/>
  <c r="N66" i="1"/>
  <c r="M66" i="1"/>
  <c r="J93" i="1"/>
  <c r="N67" i="1"/>
  <c r="M67" i="1"/>
  <c r="J94" i="1"/>
  <c r="N68" i="1"/>
  <c r="M68" i="1"/>
  <c r="J95" i="1"/>
  <c r="M69" i="1"/>
  <c r="N69" i="1"/>
  <c r="J96" i="1"/>
  <c r="M70" i="1"/>
  <c r="N70" i="1"/>
  <c r="J97" i="1"/>
  <c r="N71" i="1"/>
  <c r="M71" i="1"/>
  <c r="J98" i="1"/>
  <c r="N72" i="1"/>
  <c r="M72" i="1"/>
  <c r="J99" i="1"/>
  <c r="M73" i="1"/>
  <c r="N73" i="1"/>
  <c r="J100" i="1"/>
  <c r="N74" i="1"/>
  <c r="M74" i="1"/>
  <c r="J101" i="1"/>
  <c r="N75" i="1"/>
  <c r="M75" i="1"/>
  <c r="J102" i="1"/>
  <c r="M76" i="1"/>
  <c r="N76" i="1"/>
  <c r="J103" i="1"/>
  <c r="M77" i="1"/>
  <c r="N77" i="1"/>
  <c r="J105" i="1"/>
  <c r="J104" i="1"/>
  <c r="M78" i="1"/>
  <c r="N78" i="1"/>
  <c r="J32" i="1"/>
  <c r="N79" i="1"/>
  <c r="M79" i="1"/>
  <c r="M80" i="1"/>
  <c r="N80" i="1"/>
  <c r="M81" i="1"/>
  <c r="N81" i="1"/>
  <c r="M82" i="1"/>
  <c r="N82" i="1"/>
  <c r="M83" i="1"/>
  <c r="N83" i="1"/>
  <c r="M84" i="1"/>
  <c r="N84" i="1"/>
  <c r="M85" i="1"/>
  <c r="N85" i="1"/>
  <c r="N86" i="1"/>
  <c r="M86" i="1"/>
  <c r="N87" i="1"/>
  <c r="M87" i="1"/>
  <c r="M88" i="1"/>
  <c r="N88" i="1"/>
  <c r="M89" i="1"/>
  <c r="N89" i="1"/>
  <c r="N90" i="1"/>
  <c r="M90" i="1"/>
  <c r="M91" i="1"/>
  <c r="N91" i="1"/>
  <c r="N92" i="1"/>
  <c r="M92" i="1"/>
  <c r="M93" i="1"/>
  <c r="N93" i="1"/>
  <c r="C94" i="1"/>
  <c r="N94" i="1"/>
  <c r="M94" i="1"/>
  <c r="C95" i="1"/>
  <c r="N95" i="1"/>
  <c r="C96" i="1"/>
  <c r="M95" i="1"/>
  <c r="N96" i="1"/>
  <c r="M96" i="1"/>
  <c r="C97" i="1"/>
  <c r="N97" i="1"/>
  <c r="M97" i="1"/>
  <c r="C98" i="1"/>
  <c r="M98" i="1"/>
  <c r="N98" i="1"/>
  <c r="C99" i="1"/>
  <c r="C100" i="1"/>
  <c r="M99" i="1"/>
  <c r="N99" i="1"/>
  <c r="N100" i="1"/>
  <c r="M100" i="1"/>
  <c r="C101" i="1"/>
  <c r="C102" i="1"/>
  <c r="N101" i="1"/>
  <c r="M101" i="1"/>
  <c r="N102" i="1"/>
  <c r="M102" i="1"/>
  <c r="C103" i="1"/>
  <c r="M103" i="1"/>
  <c r="N103" i="1"/>
  <c r="C104" i="1"/>
  <c r="N104" i="1"/>
  <c r="C105" i="1"/>
  <c r="M104" i="1"/>
  <c r="N105" i="1"/>
  <c r="M105" i="1"/>
  <c r="E22" i="1"/>
  <c r="F34" i="1"/>
  <c r="E24" i="1"/>
  <c r="E34" i="1"/>
  <c r="I34" i="1"/>
  <c r="G34" i="1"/>
  <c r="K34" i="1"/>
  <c r="H34" i="1"/>
  <c r="F25" i="1"/>
  <c r="P34" i="1"/>
  <c r="E26" i="1"/>
  <c r="D35" i="1"/>
  <c r="O35" i="1"/>
  <c r="F35" i="1"/>
  <c r="P35" i="1"/>
  <c r="E35" i="1"/>
  <c r="G35" i="1"/>
  <c r="H35" i="1"/>
  <c r="D36" i="1"/>
  <c r="O36" i="1"/>
  <c r="I35" i="1"/>
  <c r="K35" i="1"/>
  <c r="F36" i="1"/>
  <c r="E36" i="1"/>
  <c r="G36" i="1"/>
  <c r="P36" i="1"/>
  <c r="I36" i="1"/>
  <c r="K36" i="1"/>
  <c r="H36" i="1"/>
  <c r="D37" i="1"/>
  <c r="O37" i="1"/>
  <c r="F37" i="1"/>
  <c r="P37" i="1"/>
  <c r="E37" i="1"/>
  <c r="G37" i="1"/>
  <c r="I37" i="1"/>
  <c r="K37" i="1"/>
  <c r="H37" i="1"/>
  <c r="D38" i="1"/>
  <c r="O38" i="1"/>
  <c r="F38" i="1"/>
  <c r="P38" i="1"/>
  <c r="E38" i="1"/>
  <c r="G38" i="1"/>
  <c r="I38" i="1"/>
  <c r="K38" i="1"/>
  <c r="H38" i="1"/>
  <c r="D39" i="1"/>
  <c r="O39" i="1"/>
  <c r="F39" i="1"/>
  <c r="P39" i="1"/>
  <c r="E39" i="1"/>
  <c r="G39" i="1"/>
  <c r="I39" i="1"/>
  <c r="K39" i="1"/>
  <c r="H39" i="1"/>
  <c r="D40" i="1"/>
  <c r="O40" i="1"/>
  <c r="F40" i="1"/>
  <c r="P40" i="1"/>
  <c r="E40" i="1"/>
  <c r="I40" i="1"/>
  <c r="H40" i="1"/>
  <c r="D41" i="1"/>
  <c r="G40" i="1"/>
  <c r="K40" i="1"/>
  <c r="O41" i="1"/>
  <c r="F41" i="1"/>
  <c r="E41" i="1"/>
  <c r="G41" i="1"/>
  <c r="P41" i="1"/>
  <c r="I41" i="1"/>
  <c r="K41" i="1"/>
  <c r="H41" i="1"/>
  <c r="D42" i="1"/>
  <c r="O42" i="1"/>
  <c r="F42" i="1"/>
  <c r="E42" i="1"/>
  <c r="G42" i="1"/>
  <c r="P42" i="1"/>
  <c r="I42" i="1"/>
  <c r="K42" i="1"/>
  <c r="H42" i="1"/>
  <c r="D43" i="1"/>
  <c r="O43" i="1"/>
  <c r="F43" i="1"/>
  <c r="P43" i="1"/>
  <c r="E43" i="1"/>
  <c r="G43" i="1"/>
  <c r="I43" i="1"/>
  <c r="K43" i="1"/>
  <c r="H43" i="1"/>
  <c r="D44" i="1"/>
  <c r="O44" i="1"/>
  <c r="F44" i="1"/>
  <c r="P44" i="1"/>
  <c r="E44" i="1"/>
  <c r="I44" i="1"/>
  <c r="H44" i="1"/>
  <c r="D45" i="1"/>
  <c r="G44" i="1"/>
  <c r="K44" i="1"/>
  <c r="O45" i="1"/>
  <c r="F45" i="1"/>
  <c r="P45" i="1"/>
  <c r="E45" i="1"/>
  <c r="I45" i="1"/>
  <c r="H45" i="1"/>
  <c r="D46" i="1"/>
  <c r="G45" i="1"/>
  <c r="K45" i="1"/>
  <c r="O46" i="1"/>
  <c r="F46" i="1"/>
  <c r="P46" i="1"/>
  <c r="E46" i="1"/>
  <c r="G46" i="1"/>
  <c r="I46" i="1"/>
  <c r="K46" i="1"/>
  <c r="H46" i="1"/>
  <c r="D47" i="1"/>
  <c r="O47" i="1"/>
  <c r="F47" i="1"/>
  <c r="P47" i="1"/>
  <c r="E47" i="1"/>
  <c r="G47" i="1"/>
  <c r="I47" i="1"/>
  <c r="K47" i="1"/>
  <c r="H47" i="1"/>
  <c r="D48" i="1"/>
  <c r="O48" i="1"/>
  <c r="F48" i="1"/>
  <c r="P48" i="1"/>
  <c r="E48" i="1"/>
  <c r="I48" i="1"/>
  <c r="H48" i="1"/>
  <c r="D49" i="1"/>
  <c r="G48" i="1"/>
  <c r="K48" i="1"/>
  <c r="O49" i="1"/>
  <c r="F49" i="1"/>
  <c r="P49" i="1"/>
  <c r="E49" i="1"/>
  <c r="I49" i="1"/>
  <c r="H49" i="1"/>
  <c r="D50" i="1"/>
  <c r="G49" i="1"/>
  <c r="K49" i="1"/>
  <c r="O50" i="1"/>
  <c r="F50" i="1"/>
  <c r="P50" i="1"/>
  <c r="E50" i="1"/>
  <c r="G50" i="1"/>
  <c r="I50" i="1"/>
  <c r="K50" i="1"/>
  <c r="H50" i="1"/>
  <c r="D51" i="1"/>
  <c r="O51" i="1"/>
  <c r="F51" i="1"/>
  <c r="P51" i="1"/>
  <c r="E51" i="1"/>
  <c r="I51" i="1"/>
  <c r="H51" i="1"/>
  <c r="D52" i="1"/>
  <c r="G51" i="1"/>
  <c r="K51" i="1"/>
  <c r="O52" i="1"/>
  <c r="F52" i="1"/>
  <c r="P52" i="1"/>
  <c r="E52" i="1"/>
  <c r="G52" i="1"/>
  <c r="I52" i="1"/>
  <c r="K52" i="1"/>
  <c r="H52" i="1"/>
  <c r="D53" i="1"/>
  <c r="O53" i="1"/>
  <c r="F53" i="1"/>
  <c r="E53" i="1"/>
  <c r="P53" i="1"/>
  <c r="I53" i="1"/>
  <c r="H53" i="1"/>
  <c r="D54" i="1"/>
  <c r="G53" i="1"/>
  <c r="K53" i="1"/>
  <c r="O54" i="1"/>
  <c r="F54" i="1"/>
  <c r="E54" i="1"/>
  <c r="G54" i="1"/>
  <c r="P54" i="1"/>
  <c r="I54" i="1"/>
  <c r="K54" i="1"/>
  <c r="H54" i="1"/>
  <c r="D55" i="1"/>
  <c r="O55" i="1"/>
  <c r="F55" i="1"/>
  <c r="P55" i="1"/>
  <c r="E55" i="1"/>
  <c r="I55" i="1"/>
  <c r="H55" i="1"/>
  <c r="D56" i="1"/>
  <c r="G55" i="1"/>
  <c r="O56" i="1"/>
  <c r="K55" i="1"/>
  <c r="F56" i="1"/>
  <c r="P56" i="1"/>
  <c r="E56" i="1"/>
  <c r="I56" i="1"/>
  <c r="H56" i="1"/>
  <c r="D57" i="1"/>
  <c r="G56" i="1"/>
  <c r="K56" i="1"/>
  <c r="O57" i="1"/>
  <c r="F57" i="1"/>
  <c r="E57" i="1"/>
  <c r="P57" i="1"/>
  <c r="I57" i="1"/>
  <c r="H57" i="1"/>
  <c r="D58" i="1"/>
  <c r="O58" i="1"/>
  <c r="F58" i="1"/>
  <c r="G57" i="1"/>
  <c r="K57" i="1"/>
  <c r="E58" i="1"/>
  <c r="P58" i="1"/>
  <c r="I58" i="1"/>
  <c r="H58" i="1"/>
  <c r="D59" i="1"/>
  <c r="O59" i="1"/>
  <c r="F59" i="1"/>
  <c r="G58" i="1"/>
  <c r="K58" i="1"/>
  <c r="E59" i="1"/>
  <c r="I59" i="1"/>
  <c r="P59" i="1"/>
  <c r="H59" i="1"/>
  <c r="D60" i="1"/>
  <c r="G59" i="1"/>
  <c r="K59" i="1"/>
  <c r="O60" i="1"/>
  <c r="F60" i="1"/>
  <c r="E60" i="1"/>
  <c r="P60" i="1"/>
  <c r="I60" i="1"/>
  <c r="H60" i="1"/>
  <c r="D61" i="1"/>
  <c r="G60" i="1"/>
  <c r="K60" i="1"/>
  <c r="O61" i="1"/>
  <c r="F61" i="1"/>
  <c r="P61" i="1"/>
  <c r="E61" i="1"/>
  <c r="I61" i="1"/>
  <c r="H61" i="1"/>
  <c r="D62" i="1"/>
  <c r="G61" i="1"/>
  <c r="K61" i="1"/>
  <c r="O62" i="1"/>
  <c r="F62" i="1"/>
  <c r="P62" i="1"/>
  <c r="E62" i="1"/>
  <c r="G62" i="1"/>
  <c r="I62" i="1"/>
  <c r="K62" i="1"/>
  <c r="H62" i="1"/>
  <c r="D63" i="1"/>
  <c r="O63" i="1"/>
  <c r="F63" i="1"/>
  <c r="P63" i="1"/>
  <c r="E63" i="1"/>
  <c r="I63" i="1"/>
  <c r="H63" i="1"/>
  <c r="D64" i="1"/>
  <c r="G63" i="1"/>
  <c r="K63" i="1"/>
  <c r="O64" i="1"/>
  <c r="F64" i="1"/>
  <c r="P64" i="1"/>
  <c r="E64" i="1"/>
  <c r="I64" i="1"/>
  <c r="H64" i="1"/>
  <c r="D65" i="1"/>
  <c r="G64" i="1"/>
  <c r="K64" i="1"/>
  <c r="O65" i="1"/>
  <c r="F65" i="1"/>
  <c r="P65" i="1"/>
  <c r="E65" i="1"/>
  <c r="I65" i="1"/>
  <c r="H65" i="1"/>
  <c r="D66" i="1"/>
  <c r="G65" i="1"/>
  <c r="O66" i="1"/>
  <c r="K65" i="1"/>
  <c r="F66" i="1"/>
  <c r="P66" i="1"/>
  <c r="E66" i="1"/>
  <c r="I66" i="1"/>
  <c r="H66" i="1"/>
  <c r="D67" i="1"/>
  <c r="G66" i="1"/>
  <c r="O67" i="1"/>
  <c r="K66" i="1"/>
  <c r="F67" i="1"/>
  <c r="P67" i="1"/>
  <c r="E67" i="1"/>
  <c r="I67" i="1"/>
  <c r="H67" i="1"/>
  <c r="D68" i="1"/>
  <c r="G67" i="1"/>
  <c r="O68" i="1"/>
  <c r="K67" i="1"/>
  <c r="F68" i="1"/>
  <c r="P68" i="1"/>
  <c r="E68" i="1"/>
  <c r="I68" i="1"/>
  <c r="H68" i="1"/>
  <c r="D69" i="1"/>
  <c r="G68" i="1"/>
  <c r="O69" i="1"/>
  <c r="K68" i="1"/>
  <c r="F69" i="1"/>
  <c r="E29" i="1"/>
  <c r="E69" i="1"/>
  <c r="G69" i="1"/>
  <c r="F32" i="1"/>
  <c r="P69" i="1"/>
  <c r="G32" i="1"/>
  <c r="I69" i="1"/>
  <c r="K69" i="1"/>
  <c r="H69" i="1"/>
  <c r="D70" i="1"/>
  <c r="O70" i="1"/>
  <c r="F70" i="1"/>
  <c r="P70" i="1"/>
  <c r="E70" i="1"/>
  <c r="I70" i="1"/>
  <c r="H70" i="1"/>
  <c r="D71" i="1"/>
  <c r="G70" i="1"/>
  <c r="K70" i="1"/>
  <c r="O71" i="1"/>
  <c r="F71" i="1"/>
  <c r="P71" i="1"/>
  <c r="E71" i="1"/>
  <c r="G71" i="1"/>
  <c r="I71" i="1"/>
  <c r="K71" i="1"/>
  <c r="H71" i="1"/>
  <c r="D72" i="1"/>
  <c r="O72" i="1"/>
  <c r="F72" i="1"/>
  <c r="P72" i="1"/>
  <c r="E72" i="1"/>
  <c r="I72" i="1"/>
  <c r="H72" i="1"/>
  <c r="D73" i="1"/>
  <c r="G72" i="1"/>
  <c r="K72" i="1"/>
  <c r="O73" i="1"/>
  <c r="F73" i="1"/>
  <c r="P73" i="1"/>
  <c r="E73" i="1"/>
  <c r="I73" i="1"/>
  <c r="H73" i="1"/>
  <c r="D74" i="1"/>
  <c r="G73" i="1"/>
  <c r="K73" i="1"/>
  <c r="O74" i="1"/>
  <c r="F74" i="1"/>
  <c r="P74" i="1"/>
  <c r="E74" i="1"/>
  <c r="I74" i="1"/>
  <c r="H74" i="1"/>
  <c r="D75" i="1"/>
  <c r="G74" i="1"/>
  <c r="K74" i="1"/>
  <c r="O75" i="1"/>
  <c r="F75" i="1"/>
  <c r="P75" i="1"/>
  <c r="E75" i="1"/>
  <c r="I75" i="1"/>
  <c r="H75" i="1"/>
  <c r="D76" i="1"/>
  <c r="G75" i="1"/>
  <c r="K75" i="1"/>
  <c r="O76" i="1"/>
  <c r="F76" i="1"/>
  <c r="P76" i="1"/>
  <c r="E76" i="1"/>
  <c r="I76" i="1"/>
  <c r="H76" i="1"/>
  <c r="D77" i="1"/>
  <c r="G76" i="1"/>
  <c r="K76" i="1"/>
  <c r="O77" i="1"/>
  <c r="F77" i="1"/>
  <c r="P77" i="1"/>
  <c r="E77" i="1"/>
  <c r="I77" i="1"/>
  <c r="H77" i="1"/>
  <c r="D78" i="1"/>
  <c r="G77" i="1"/>
  <c r="K77" i="1"/>
  <c r="O78" i="1"/>
  <c r="F78" i="1"/>
  <c r="E78" i="1"/>
  <c r="P78" i="1"/>
  <c r="I78" i="1"/>
  <c r="H78" i="1"/>
  <c r="D79" i="1"/>
  <c r="O79" i="1"/>
  <c r="G78" i="1"/>
  <c r="K78" i="1"/>
  <c r="F79" i="1"/>
  <c r="P79" i="1"/>
  <c r="E79" i="1"/>
  <c r="G79" i="1"/>
  <c r="I79" i="1"/>
  <c r="K79" i="1"/>
  <c r="H79" i="1"/>
  <c r="D80" i="1"/>
  <c r="O80" i="1"/>
  <c r="F80" i="1"/>
  <c r="E80" i="1"/>
  <c r="G80" i="1"/>
  <c r="P80" i="1"/>
  <c r="I80" i="1"/>
  <c r="K80" i="1"/>
  <c r="H80" i="1"/>
  <c r="D81" i="1"/>
  <c r="O81" i="1"/>
  <c r="F81" i="1"/>
  <c r="P81" i="1"/>
  <c r="E81" i="1"/>
  <c r="I81" i="1"/>
  <c r="H81" i="1"/>
  <c r="D82" i="1"/>
  <c r="G81" i="1"/>
  <c r="K81" i="1"/>
  <c r="O82" i="1"/>
  <c r="F82" i="1"/>
  <c r="P82" i="1"/>
  <c r="E82" i="1"/>
  <c r="I82" i="1"/>
  <c r="H82" i="1"/>
  <c r="D83" i="1"/>
  <c r="G82" i="1"/>
  <c r="K82" i="1"/>
  <c r="O83" i="1"/>
  <c r="F83" i="1"/>
  <c r="P83" i="1"/>
  <c r="E83" i="1"/>
  <c r="I83" i="1"/>
  <c r="H83" i="1"/>
  <c r="D84" i="1"/>
  <c r="G83" i="1"/>
  <c r="K83" i="1"/>
  <c r="O84" i="1"/>
  <c r="F84" i="1"/>
  <c r="P84" i="1"/>
  <c r="E84" i="1"/>
  <c r="I84" i="1"/>
  <c r="H84" i="1"/>
  <c r="D85" i="1"/>
  <c r="G84" i="1"/>
  <c r="K84" i="1"/>
  <c r="O85" i="1"/>
  <c r="F85" i="1"/>
  <c r="P85" i="1"/>
  <c r="E85" i="1"/>
  <c r="I85" i="1"/>
  <c r="H85" i="1"/>
  <c r="D86" i="1"/>
  <c r="G85" i="1"/>
  <c r="K85" i="1"/>
  <c r="O86" i="1"/>
  <c r="F86" i="1"/>
  <c r="P86" i="1"/>
  <c r="E86" i="1"/>
  <c r="I86" i="1"/>
  <c r="H86" i="1"/>
  <c r="D87" i="1"/>
  <c r="G86" i="1"/>
  <c r="K86" i="1"/>
  <c r="O87" i="1"/>
  <c r="F87" i="1"/>
  <c r="P87" i="1"/>
  <c r="E87" i="1"/>
  <c r="I87" i="1"/>
  <c r="H87" i="1"/>
  <c r="D88" i="1"/>
  <c r="G87" i="1"/>
  <c r="K87" i="1"/>
  <c r="O88" i="1"/>
  <c r="F88" i="1"/>
  <c r="P88" i="1"/>
  <c r="E88" i="1"/>
  <c r="I88" i="1"/>
  <c r="H88" i="1"/>
  <c r="D89" i="1"/>
  <c r="G88" i="1"/>
  <c r="K88" i="1"/>
  <c r="O89" i="1"/>
  <c r="F89" i="1"/>
  <c r="P89" i="1"/>
  <c r="E89" i="1"/>
  <c r="I89" i="1"/>
  <c r="H89" i="1"/>
  <c r="D90" i="1"/>
  <c r="G89" i="1"/>
  <c r="K89" i="1"/>
  <c r="O90" i="1"/>
  <c r="F90" i="1"/>
  <c r="P90" i="1"/>
  <c r="E90" i="1"/>
  <c r="I90" i="1"/>
  <c r="H90" i="1"/>
  <c r="D91" i="1"/>
  <c r="G90" i="1"/>
  <c r="K90" i="1"/>
  <c r="O91" i="1"/>
  <c r="F91" i="1"/>
  <c r="P91" i="1"/>
  <c r="E91" i="1"/>
  <c r="I91" i="1"/>
  <c r="H91" i="1"/>
  <c r="D92" i="1"/>
  <c r="G91" i="1"/>
  <c r="K91" i="1"/>
  <c r="O92" i="1"/>
  <c r="F92" i="1"/>
  <c r="P92" i="1"/>
  <c r="E92" i="1"/>
  <c r="I92" i="1"/>
  <c r="H92" i="1"/>
  <c r="D93" i="1"/>
  <c r="G92" i="1"/>
  <c r="K92" i="1"/>
  <c r="E93" i="1"/>
  <c r="I93" i="1"/>
  <c r="O93" i="1"/>
  <c r="H93" i="1"/>
  <c r="D94" i="1"/>
  <c r="F93" i="1"/>
  <c r="G93" i="1"/>
  <c r="K93" i="1"/>
  <c r="P93" i="1"/>
  <c r="O94" i="1"/>
  <c r="F94" i="1"/>
  <c r="E94" i="1"/>
  <c r="P94" i="1"/>
  <c r="I94" i="1"/>
  <c r="H94" i="1"/>
  <c r="D95" i="1"/>
  <c r="G94" i="1"/>
  <c r="K94" i="1"/>
  <c r="O95" i="1"/>
  <c r="F95" i="1"/>
  <c r="P95" i="1"/>
  <c r="E95" i="1"/>
  <c r="G95" i="1"/>
  <c r="I95" i="1"/>
  <c r="K95" i="1"/>
  <c r="H95" i="1"/>
  <c r="D96" i="1"/>
  <c r="O96" i="1"/>
  <c r="F96" i="1"/>
  <c r="P96" i="1"/>
  <c r="E96" i="1"/>
  <c r="I96" i="1"/>
  <c r="H96" i="1"/>
  <c r="D97" i="1"/>
  <c r="G96" i="1"/>
  <c r="K96" i="1"/>
  <c r="O97" i="1"/>
  <c r="F97" i="1"/>
  <c r="P97" i="1"/>
  <c r="E97" i="1"/>
  <c r="G97" i="1"/>
  <c r="I97" i="1"/>
  <c r="K97" i="1"/>
  <c r="H97" i="1"/>
  <c r="D98" i="1"/>
  <c r="O98" i="1"/>
  <c r="F98" i="1"/>
  <c r="P98" i="1"/>
  <c r="E98" i="1"/>
  <c r="G98" i="1"/>
  <c r="I98" i="1"/>
  <c r="K98" i="1"/>
  <c r="H98" i="1"/>
  <c r="D99" i="1"/>
  <c r="O99" i="1"/>
  <c r="F99" i="1"/>
  <c r="P99" i="1"/>
  <c r="E99" i="1"/>
  <c r="G99" i="1"/>
  <c r="I99" i="1"/>
  <c r="K99" i="1"/>
  <c r="H99" i="1"/>
  <c r="D100" i="1"/>
  <c r="O100" i="1"/>
  <c r="F100" i="1"/>
  <c r="P100" i="1"/>
  <c r="E100" i="1"/>
  <c r="G100" i="1"/>
  <c r="I100" i="1"/>
  <c r="K100" i="1"/>
  <c r="H100" i="1"/>
  <c r="D101" i="1"/>
  <c r="O101" i="1"/>
  <c r="F101" i="1"/>
  <c r="P101" i="1"/>
  <c r="E101" i="1"/>
  <c r="G101" i="1"/>
  <c r="I101" i="1"/>
  <c r="K101" i="1"/>
  <c r="H101" i="1"/>
  <c r="D102" i="1"/>
  <c r="O102" i="1"/>
  <c r="F102" i="1"/>
  <c r="P102" i="1"/>
  <c r="E102" i="1"/>
  <c r="G102" i="1"/>
  <c r="I102" i="1"/>
  <c r="K102" i="1"/>
  <c r="H102" i="1"/>
  <c r="D103" i="1"/>
  <c r="O103" i="1"/>
  <c r="F103" i="1"/>
  <c r="P103" i="1"/>
  <c r="E103" i="1"/>
  <c r="G103" i="1"/>
  <c r="I103" i="1"/>
  <c r="K103" i="1"/>
  <c r="H103" i="1"/>
  <c r="D104" i="1"/>
  <c r="O104" i="1"/>
  <c r="F104" i="1"/>
  <c r="P104" i="1"/>
  <c r="E104" i="1"/>
  <c r="I104" i="1"/>
  <c r="H104" i="1"/>
  <c r="D105" i="1"/>
  <c r="G104" i="1"/>
  <c r="K104" i="1"/>
  <c r="O105" i="1"/>
  <c r="F105" i="1"/>
  <c r="P105" i="1"/>
  <c r="E105" i="1"/>
  <c r="I105" i="1"/>
  <c r="E32" i="1"/>
  <c r="H105" i="1"/>
  <c r="G105" i="1"/>
  <c r="K105" i="1"/>
  <c r="K32" i="1"/>
</calcChain>
</file>

<file path=xl/sharedStrings.xml><?xml version="1.0" encoding="utf-8"?>
<sst xmlns="http://schemas.openxmlformats.org/spreadsheetml/2006/main" count="109" uniqueCount="80">
  <si>
    <t>Moneda</t>
  </si>
  <si>
    <t>Cuota</t>
  </si>
  <si>
    <t>Fecha</t>
  </si>
  <si>
    <t>Primera fecha de pago</t>
  </si>
  <si>
    <t>Saldo inicial (SI)</t>
  </si>
  <si>
    <t>Amortización (A)</t>
  </si>
  <si>
    <t>Intereses (I)</t>
  </si>
  <si>
    <t xml:space="preserve">Cuota (C) </t>
  </si>
  <si>
    <t>Saldo Final (SF)</t>
  </si>
  <si>
    <t>Total Intereses</t>
  </si>
  <si>
    <t>Cuota Total a Pagar Mensual (T)</t>
  </si>
  <si>
    <t>Tipo de Periodicidad</t>
  </si>
  <si>
    <t>Tasa de interés efectiva anual (TIEA)</t>
  </si>
  <si>
    <t>TOTALES</t>
  </si>
  <si>
    <t>FechaFija</t>
  </si>
  <si>
    <t>Aportes</t>
  </si>
  <si>
    <t>Dia de Pago</t>
  </si>
  <si>
    <t>Tasa nominal mensual (TNM)</t>
  </si>
  <si>
    <t>Aporte Mensual</t>
  </si>
  <si>
    <t>meses</t>
  </si>
  <si>
    <t>Total a Pagar (T)</t>
  </si>
  <si>
    <t>TEA</t>
  </si>
  <si>
    <t xml:space="preserve">Cuota doble </t>
  </si>
  <si>
    <t>Meses de Cuotas Dobles</t>
  </si>
  <si>
    <t>dobles</t>
  </si>
  <si>
    <t>Factor</t>
  </si>
  <si>
    <t>C. Doble</t>
  </si>
  <si>
    <t>Dias. T</t>
  </si>
  <si>
    <t>Intereses</t>
  </si>
  <si>
    <t>Desgravamen</t>
  </si>
  <si>
    <t>Monto solicitado</t>
  </si>
  <si>
    <t>Fecha estimada de desembolso</t>
  </si>
  <si>
    <t>Producto</t>
  </si>
  <si>
    <t>Plazo (meses)</t>
  </si>
  <si>
    <t>Simulador de Crédito</t>
  </si>
  <si>
    <t>Cuota s/desgravamen</t>
  </si>
  <si>
    <t>* El valor cuota es referencial</t>
  </si>
  <si>
    <t>TASAS ACTIVAS</t>
  </si>
  <si>
    <t>Créditos en Nuevos Soles</t>
  </si>
  <si>
    <t>Mínimo</t>
  </si>
  <si>
    <t>Máximo</t>
  </si>
  <si>
    <t>Plazo máximo</t>
  </si>
  <si>
    <t>Préstamo Preferente</t>
  </si>
  <si>
    <t>09 meses</t>
  </si>
  <si>
    <t>Préstamo Sola Firma</t>
  </si>
  <si>
    <t>12 meses</t>
  </si>
  <si>
    <t>Préstamo Mediano Plazo</t>
  </si>
  <si>
    <t>36 meses</t>
  </si>
  <si>
    <t>Préstamo Largo Plazo</t>
  </si>
  <si>
    <t>48 meses</t>
  </si>
  <si>
    <t>Préstamo Compra de Deuda</t>
  </si>
  <si>
    <t>Préstamo de Estudios</t>
  </si>
  <si>
    <t>Hasta el 100 % del valor del programa</t>
  </si>
  <si>
    <t>Préstamo de Consumo</t>
  </si>
  <si>
    <t>Hasta el 100 % del valor del producto</t>
  </si>
  <si>
    <t>Créditos en Dólares</t>
  </si>
  <si>
    <t>Préstamo Vehicular</t>
  </si>
  <si>
    <t>Hasta el 90 % del valor del vehículo (*)</t>
  </si>
  <si>
    <t>60 meses</t>
  </si>
  <si>
    <t>(*) Tope máximo de financiamiento para préstamo vehicular US$ 30,000.00</t>
  </si>
  <si>
    <t>(*)</t>
  </si>
  <si>
    <t>Completar sólo las celdas resaltadas en amarillo</t>
  </si>
  <si>
    <t>Desgravamen (mensual)</t>
  </si>
  <si>
    <t>Préstamo Prontocash</t>
  </si>
  <si>
    <t>Préstamo de Viaje</t>
  </si>
  <si>
    <t>Jul - Dic</t>
  </si>
  <si>
    <t>Préstamo Efectivo</t>
  </si>
  <si>
    <t>Soles</t>
  </si>
  <si>
    <t>?producto=</t>
  </si>
  <si>
    <t>&amp;moneda=</t>
  </si>
  <si>
    <t>&amp;monto=</t>
  </si>
  <si>
    <t>&amp;cuotaDoble=</t>
  </si>
  <si>
    <t>&amp;mesesCuotaDoble=</t>
  </si>
  <si>
    <t>LINK LANDING</t>
  </si>
  <si>
    <t>on</t>
  </si>
  <si>
    <t>&amp;formPopup=</t>
  </si>
  <si>
    <t>Completa los datos de las celdas en Amarillo y dale click al boton de abajo:</t>
  </si>
  <si>
    <t>&amp;popupPlazo=</t>
  </si>
  <si>
    <t>Sí</t>
  </si>
  <si>
    <t>http://cooperativaentel.pe/calcula-tus-cuotas/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</si>
</sst>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_ [$S/.-C6B]\ * #,##0.00_ ;_ [$S/.-C6B]\ * \-#,##0.00_ ;_ [$S/.-C6B]\ * &quot;-&quot;??_ ;_ @_ "/>
    <numFmt numFmtId="167" formatCode="0_ ;\-0\ "/>
    <numFmt numFmtId="168" formatCode="_-[$$-409]* #,##0.00_ ;_-[$$-409]* \-#,##0.00\ ;_-[$$-409]* &quot;-&quot;??_ ;_-@_ "/>
    <numFmt numFmtId="169" formatCode="0.000000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 tint="0.499984740745262"/>
      <name val="Arial"/>
      <family val="2"/>
    </font>
    <font>
      <b/>
      <u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b/>
      <u/>
      <sz val="18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6"/>
      <color theme="0"/>
      <name val="Arial"/>
    </font>
    <font>
      <u/>
      <sz val="10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009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2" fillId="0" borderId="0" xfId="0" applyFont="1"/>
    <xf numFmtId="0" fontId="0" fillId="0" borderId="0" xfId="0" applyFill="1" applyBorder="1" applyAlignment="1"/>
    <xf numFmtId="164" fontId="0" fillId="0" borderId="0" xfId="1" applyFont="1" applyFill="1" applyBorder="1"/>
    <xf numFmtId="4" fontId="0" fillId="0" borderId="0" xfId="0" applyNumberFormat="1"/>
    <xf numFmtId="0" fontId="0" fillId="0" borderId="0" xfId="0" applyBorder="1" applyAlignment="1"/>
    <xf numFmtId="10" fontId="0" fillId="0" borderId="0" xfId="0" applyNumberFormat="1" applyBorder="1"/>
    <xf numFmtId="0" fontId="0" fillId="0" borderId="0" xfId="0" applyBorder="1"/>
    <xf numFmtId="1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4" fontId="0" fillId="2" borderId="0" xfId="0" applyNumberFormat="1" applyFill="1"/>
    <xf numFmtId="0" fontId="0" fillId="0" borderId="1" xfId="0" applyBorder="1"/>
    <xf numFmtId="10" fontId="2" fillId="0" borderId="0" xfId="0" applyNumberFormat="1" applyFont="1"/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3" fontId="0" fillId="3" borderId="1" xfId="0" applyNumberFormat="1" applyFill="1" applyBorder="1"/>
    <xf numFmtId="0" fontId="0" fillId="3" borderId="1" xfId="0" applyFill="1" applyBorder="1"/>
    <xf numFmtId="1" fontId="0" fillId="3" borderId="1" xfId="0" applyNumberFormat="1" applyFill="1" applyBorder="1"/>
    <xf numFmtId="4" fontId="0" fillId="3" borderId="1" xfId="0" applyNumberForma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4" fontId="3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4" fontId="12" fillId="0" borderId="4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5" borderId="3" xfId="1" applyFont="1" applyFill="1" applyBorder="1" applyAlignment="1">
      <alignment horizontal="center"/>
    </xf>
    <xf numFmtId="164" fontId="3" fillId="0" borderId="3" xfId="1" applyFont="1" applyBorder="1" applyAlignment="1">
      <alignment horizontal="center"/>
    </xf>
    <xf numFmtId="4" fontId="3" fillId="6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2" fontId="0" fillId="3" borderId="2" xfId="0" applyNumberFormat="1" applyFill="1" applyBorder="1"/>
    <xf numFmtId="9" fontId="2" fillId="0" borderId="0" xfId="4" applyFont="1" applyBorder="1"/>
    <xf numFmtId="0" fontId="7" fillId="7" borderId="3" xfId="0" applyFont="1" applyFill="1" applyBorder="1" applyAlignment="1">
      <alignment horizontal="centerContinuous" vertical="center" wrapText="1"/>
    </xf>
    <xf numFmtId="0" fontId="7" fillId="7" borderId="3" xfId="0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14" fontId="0" fillId="0" borderId="3" xfId="0" applyNumberFormat="1" applyBorder="1" applyAlignment="1">
      <alignment horizontal="center"/>
    </xf>
    <xf numFmtId="4" fontId="3" fillId="0" borderId="3" xfId="0" applyNumberFormat="1" applyFont="1" applyBorder="1"/>
    <xf numFmtId="0" fontId="13" fillId="0" borderId="0" xfId="0" applyFont="1" applyFill="1" applyBorder="1" applyAlignment="1"/>
    <xf numFmtId="0" fontId="9" fillId="0" borderId="0" xfId="3"/>
    <xf numFmtId="10" fontId="9" fillId="2" borderId="3" xfId="3" applyNumberFormat="1" applyFont="1" applyFill="1" applyBorder="1" applyAlignment="1">
      <alignment horizontal="center"/>
    </xf>
    <xf numFmtId="10" fontId="9" fillId="2" borderId="0" xfId="3" applyNumberFormat="1" applyFont="1" applyFill="1" applyBorder="1" applyAlignment="1">
      <alignment horizontal="center"/>
    </xf>
    <xf numFmtId="0" fontId="10" fillId="8" borderId="3" xfId="3" applyFont="1" applyFill="1" applyBorder="1" applyAlignment="1">
      <alignment horizontal="center" vertical="center" wrapText="1"/>
    </xf>
    <xf numFmtId="0" fontId="9" fillId="2" borderId="0" xfId="3" applyFill="1"/>
    <xf numFmtId="0" fontId="9" fillId="2" borderId="0" xfId="3" applyFont="1" applyFill="1" applyAlignment="1">
      <alignment horizontal="center"/>
    </xf>
    <xf numFmtId="0" fontId="14" fillId="2" borderId="0" xfId="3" applyFont="1" applyFill="1" applyAlignment="1">
      <alignment horizontal="center"/>
    </xf>
    <xf numFmtId="167" fontId="9" fillId="2" borderId="3" xfId="3" applyNumberFormat="1" applyFill="1" applyBorder="1" applyAlignment="1">
      <alignment horizontal="center"/>
    </xf>
    <xf numFmtId="168" fontId="9" fillId="2" borderId="5" xfId="3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/>
    </xf>
    <xf numFmtId="0" fontId="15" fillId="2" borderId="0" xfId="3" applyFont="1" applyFill="1" applyBorder="1" applyAlignment="1"/>
    <xf numFmtId="10" fontId="15" fillId="2" borderId="0" xfId="3" applyNumberFormat="1" applyFont="1" applyFill="1" applyBorder="1" applyAlignment="1">
      <alignment horizontal="center"/>
    </xf>
    <xf numFmtId="165" fontId="15" fillId="2" borderId="0" xfId="4" applyNumberFormat="1" applyFont="1" applyFill="1" applyBorder="1" applyAlignment="1">
      <alignment horizontal="center"/>
    </xf>
    <xf numFmtId="165" fontId="0" fillId="0" borderId="0" xfId="4" applyNumberFormat="1" applyFont="1"/>
    <xf numFmtId="169" fontId="0" fillId="0" borderId="0" xfId="4" applyNumberFormat="1" applyFont="1"/>
    <xf numFmtId="0" fontId="16" fillId="2" borderId="0" xfId="0" applyFont="1" applyFill="1" applyBorder="1" applyAlignment="1">
      <alignment horizontal="left"/>
    </xf>
    <xf numFmtId="0" fontId="17" fillId="0" borderId="0" xfId="0" applyFont="1"/>
    <xf numFmtId="1" fontId="3" fillId="4" borderId="3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3" fillId="0" borderId="10" xfId="0" applyNumberFormat="1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3" fillId="0" borderId="0" xfId="0" applyNumberFormat="1" applyFont="1" applyBorder="1"/>
    <xf numFmtId="14" fontId="3" fillId="2" borderId="3" xfId="2" applyNumberFormat="1" applyFont="1" applyFill="1" applyBorder="1" applyAlignment="1">
      <alignment horizontal="center"/>
    </xf>
    <xf numFmtId="10" fontId="0" fillId="0" borderId="0" xfId="4" applyNumberFormat="1" applyFont="1"/>
    <xf numFmtId="10" fontId="8" fillId="2" borderId="0" xfId="4" applyNumberFormat="1" applyFont="1" applyFill="1"/>
    <xf numFmtId="0" fontId="0" fillId="0" borderId="11" xfId="0" applyBorder="1" applyAlignment="1">
      <alignment horizontal="center"/>
    </xf>
    <xf numFmtId="9" fontId="0" fillId="0" borderId="0" xfId="0" applyNumberFormat="1"/>
    <xf numFmtId="0" fontId="6" fillId="10" borderId="3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0" xfId="0" applyFont="1"/>
    <xf numFmtId="169" fontId="3" fillId="0" borderId="3" xfId="0" applyNumberFormat="1" applyFont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2" fillId="2" borderId="0" xfId="0" applyFont="1" applyFill="1"/>
    <xf numFmtId="0" fontId="23" fillId="2" borderId="0" xfId="15" applyFont="1" applyFill="1"/>
    <xf numFmtId="4" fontId="12" fillId="2" borderId="0" xfId="0" applyNumberFormat="1" applyFont="1" applyFill="1"/>
    <xf numFmtId="1" fontId="12" fillId="2" borderId="0" xfId="0" applyNumberFormat="1" applyFont="1" applyFill="1"/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9" borderId="6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center"/>
    </xf>
    <xf numFmtId="0" fontId="5" fillId="11" borderId="13" xfId="0" applyFont="1" applyFill="1" applyBorder="1" applyAlignment="1"/>
    <xf numFmtId="0" fontId="5" fillId="11" borderId="14" xfId="0" applyFont="1" applyFill="1" applyBorder="1" applyAlignment="1"/>
    <xf numFmtId="0" fontId="22" fillId="12" borderId="0" xfId="15" applyFont="1" applyFill="1" applyAlignment="1">
      <alignment horizontal="center" vertical="center"/>
    </xf>
    <xf numFmtId="0" fontId="9" fillId="2" borderId="6" xfId="3" applyFont="1" applyFill="1" applyBorder="1" applyAlignment="1">
      <alignment horizontal="left"/>
    </xf>
    <xf numFmtId="0" fontId="9" fillId="2" borderId="5" xfId="3" applyFont="1" applyFill="1" applyBorder="1" applyAlignment="1">
      <alignment horizontal="left"/>
    </xf>
    <xf numFmtId="0" fontId="9" fillId="2" borderId="6" xfId="3" applyFill="1" applyBorder="1" applyAlignment="1">
      <alignment horizontal="left"/>
    </xf>
    <xf numFmtId="0" fontId="14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0" fillId="8" borderId="8" xfId="3" applyFont="1" applyFill="1" applyBorder="1" applyAlignment="1">
      <alignment horizontal="center" vertical="center" wrapText="1"/>
    </xf>
    <xf numFmtId="0" fontId="9" fillId="0" borderId="9" xfId="3" applyBorder="1"/>
    <xf numFmtId="0" fontId="9" fillId="2" borderId="6" xfId="3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</cellXfs>
  <cellStyles count="30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Millares" xfId="1" builtinId="3"/>
    <cellStyle name="Normal" xfId="0" builtinId="0"/>
    <cellStyle name="Normal 2 2" xfId="2"/>
    <cellStyle name="Normal 3" xfId="3"/>
    <cellStyle name="Porcentaje" xfId="4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0</xdr:rowOff>
    </xdr:from>
    <xdr:to>
      <xdr:col>11</xdr:col>
      <xdr:colOff>764498</xdr:colOff>
      <xdr:row>4</xdr:row>
      <xdr:rowOff>153980</xdr:rowOff>
    </xdr:to>
    <xdr:pic>
      <xdr:nvPicPr>
        <xdr:cNvPr id="5" name="Picture 2" descr="5cafd1b8-0923-4bf7-886c-69ce1908720e@ent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0"/>
          <a:ext cx="3367998" cy="81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operativaentel.pe/calcula-tus-cuotas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4:AR108"/>
  <sheetViews>
    <sheetView showGridLines="0" tabSelected="1" workbookViewId="0">
      <selection activeCell="L7" sqref="L7"/>
    </sheetView>
  </sheetViews>
  <sheetFormatPr baseColWidth="10" defaultColWidth="11.5" defaultRowHeight="13" x14ac:dyDescent="0.15"/>
  <cols>
    <col min="1" max="1" width="3.1640625" customWidth="1"/>
    <col min="2" max="2" width="6" bestFit="1" customWidth="1"/>
    <col min="3" max="3" width="16.6640625" customWidth="1"/>
    <col min="4" max="4" width="16" customWidth="1"/>
    <col min="5" max="5" width="24.83203125" bestFit="1" customWidth="1"/>
    <col min="6" max="6" width="13.5" customWidth="1"/>
    <col min="7" max="7" width="14.33203125" customWidth="1"/>
    <col min="8" max="8" width="11.5" style="4" customWidth="1"/>
    <col min="9" max="9" width="12.6640625" style="4" customWidth="1"/>
    <col min="10" max="10" width="12.33203125" customWidth="1"/>
    <col min="11" max="11" width="14.6640625" style="4" customWidth="1"/>
    <col min="12" max="12" width="11.5" customWidth="1"/>
    <col min="13" max="13" width="8.83203125" customWidth="1"/>
    <col min="14" max="14" width="8.33203125" customWidth="1"/>
    <col min="15" max="15" width="9.5" customWidth="1"/>
    <col min="16" max="24" width="11.5" customWidth="1"/>
    <col min="26" max="26" width="11.5" style="83"/>
    <col min="27" max="27" width="14.83203125" style="88" customWidth="1"/>
    <col min="28" max="28" width="23.5" style="88" customWidth="1"/>
    <col min="29" max="34" width="11.5" style="88"/>
    <col min="35" max="35" width="18" style="88" customWidth="1"/>
    <col min="36" max="40" width="11.5" style="88"/>
    <col min="41" max="44" width="11.5" style="83"/>
  </cols>
  <sheetData>
    <row r="4" spans="2:40" x14ac:dyDescent="0.15"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40" x14ac:dyDescent="0.15"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</row>
    <row r="6" spans="2:40" ht="23" x14ac:dyDescent="0.25">
      <c r="B6" s="98" t="s">
        <v>34</v>
      </c>
      <c r="C6" s="99"/>
      <c r="D6" s="99"/>
      <c r="E6" s="99"/>
      <c r="F6" s="99"/>
      <c r="G6" s="99"/>
      <c r="H6" s="99"/>
      <c r="I6" s="99"/>
      <c r="J6" s="99"/>
      <c r="K6" s="100"/>
      <c r="AA6" s="89" t="s">
        <v>73</v>
      </c>
      <c r="AB6" s="90" t="s">
        <v>79</v>
      </c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2:40" ht="16.5" customHeight="1" x14ac:dyDescent="0.25">
      <c r="B7" s="28"/>
      <c r="C7" s="27"/>
      <c r="D7" s="27"/>
      <c r="E7" s="27"/>
      <c r="F7" s="27"/>
      <c r="G7" s="27"/>
      <c r="H7" s="27"/>
      <c r="I7" s="27"/>
      <c r="J7" s="27"/>
      <c r="K7" s="27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2:40" ht="16.5" customHeight="1" x14ac:dyDescent="0.25">
      <c r="B8" s="67" t="s">
        <v>61</v>
      </c>
      <c r="C8" s="27"/>
      <c r="D8" s="27"/>
      <c r="E8" s="27"/>
      <c r="F8" s="27"/>
      <c r="G8" s="27"/>
      <c r="H8" s="27"/>
      <c r="I8" s="27"/>
      <c r="J8" s="27"/>
      <c r="K8" s="27"/>
      <c r="AA8" s="89" t="s">
        <v>68</v>
      </c>
      <c r="AB8" s="89" t="str">
        <f>E10</f>
        <v>Préstamo Efectivo</v>
      </c>
      <c r="AC8" s="89" t="s">
        <v>69</v>
      </c>
      <c r="AD8" s="89" t="str">
        <f>E11</f>
        <v>Soles</v>
      </c>
      <c r="AE8" s="89" t="s">
        <v>70</v>
      </c>
      <c r="AF8" s="91">
        <f>E12</f>
        <v>0</v>
      </c>
      <c r="AG8" s="89" t="s">
        <v>71</v>
      </c>
      <c r="AH8" s="89" t="str">
        <f>E15</f>
        <v>Sí</v>
      </c>
      <c r="AI8" s="89" t="s">
        <v>72</v>
      </c>
      <c r="AJ8" s="89" t="str">
        <f>E16</f>
        <v>Jul - Dic</v>
      </c>
      <c r="AK8" s="89" t="s">
        <v>77</v>
      </c>
      <c r="AL8" s="92">
        <f>E21</f>
        <v>5</v>
      </c>
      <c r="AM8" s="89" t="s">
        <v>75</v>
      </c>
      <c r="AN8" s="89" t="s">
        <v>74</v>
      </c>
    </row>
    <row r="9" spans="2:40" x14ac:dyDescent="0.15"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2:40" x14ac:dyDescent="0.15">
      <c r="B10" s="95" t="s">
        <v>32</v>
      </c>
      <c r="C10" s="96"/>
      <c r="D10" s="97"/>
      <c r="E10" s="33" t="s">
        <v>66</v>
      </c>
      <c r="AA10" s="89" t="str">
        <f>CONCATENATE(AB6,AA8,AB8,AC8,AD8,AE8,AF8,AG8,AH8,AI8,AJ8,AK8,AL8,AM8,AN8)</f>
        <v>http://cooperativaentel.pe/calcula-tus-cuotas/?producto=Préstamo Efectivo&amp;moneda=Soles&amp;monto=0&amp;cuotaDoble=Sí&amp;mesesCuotaDoble=Jul - Dic&amp;popupPlazo=5&amp;formPopup=on</v>
      </c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2:40" ht="18" customHeight="1" x14ac:dyDescent="0.15">
      <c r="B11" s="95" t="s">
        <v>0</v>
      </c>
      <c r="C11" s="96"/>
      <c r="D11" s="97"/>
      <c r="E11" s="33" t="s">
        <v>67</v>
      </c>
    </row>
    <row r="12" spans="2:40" x14ac:dyDescent="0.15">
      <c r="B12" s="95" t="s">
        <v>30</v>
      </c>
      <c r="C12" s="96"/>
      <c r="D12" s="97"/>
      <c r="E12" s="32">
        <v>0</v>
      </c>
      <c r="K12" s="26"/>
    </row>
    <row r="13" spans="2:40" hidden="1" x14ac:dyDescent="0.15">
      <c r="B13" s="95" t="s">
        <v>11</v>
      </c>
      <c r="C13" s="96"/>
      <c r="D13" s="97"/>
      <c r="E13" s="30" t="s">
        <v>14</v>
      </c>
      <c r="J13" s="10"/>
      <c r="K13" s="26"/>
    </row>
    <row r="14" spans="2:40" hidden="1" x14ac:dyDescent="0.15">
      <c r="B14" s="95" t="s">
        <v>31</v>
      </c>
      <c r="C14" s="96"/>
      <c r="D14" s="97"/>
      <c r="E14" s="31">
        <f ca="1">TODAY()</f>
        <v>42813</v>
      </c>
      <c r="J14" s="10"/>
      <c r="K14" s="26"/>
    </row>
    <row r="15" spans="2:40" x14ac:dyDescent="0.15">
      <c r="B15" s="95" t="s">
        <v>22</v>
      </c>
      <c r="C15" s="96"/>
      <c r="D15" s="97"/>
      <c r="E15" s="33" t="s">
        <v>78</v>
      </c>
      <c r="G15" s="13"/>
      <c r="H15" s="1"/>
      <c r="I15" s="1"/>
    </row>
    <row r="16" spans="2:40" ht="16" x14ac:dyDescent="0.2">
      <c r="B16" s="95" t="s">
        <v>23</v>
      </c>
      <c r="C16" s="96"/>
      <c r="D16" s="97"/>
      <c r="E16" s="34" t="s">
        <v>65</v>
      </c>
      <c r="G16" s="84" t="s">
        <v>76</v>
      </c>
    </row>
    <row r="17" spans="2:44" x14ac:dyDescent="0.15">
      <c r="B17" s="95" t="s">
        <v>3</v>
      </c>
      <c r="C17" s="96"/>
      <c r="D17" s="97"/>
      <c r="E17" s="77" t="str">
        <f ca="1">25&amp;"/"&amp;IF(DAY(E14)&gt;10,IF(MONTH(E14)=12,"01",MONTH(E14)+1),MONTH(E14))&amp;"/"&amp;IF(AND(DAY(E14)&gt;10,MONTH(E14)=12),YEAR(E14)+1,YEAR(E14))</f>
        <v>25/4/2017</v>
      </c>
    </row>
    <row r="18" spans="2:44" hidden="1" x14ac:dyDescent="0.15">
      <c r="B18" s="95" t="s">
        <v>16</v>
      </c>
      <c r="C18" s="96"/>
      <c r="D18" s="97"/>
      <c r="E18" s="29">
        <f ca="1">+DAY(E17)</f>
        <v>25</v>
      </c>
      <c r="G18" s="1"/>
    </row>
    <row r="19" spans="2:44" x14ac:dyDescent="0.15">
      <c r="B19" s="95" t="s">
        <v>17</v>
      </c>
      <c r="C19" s="96"/>
      <c r="D19" s="97"/>
      <c r="E19" s="85">
        <f>IFERROR(((1+E20)^(1/12)-1)," ")</f>
        <v>1.0978851950173452E-2</v>
      </c>
      <c r="G19" s="101" t="str">
        <f>HYPERLINK(AA10, "SOLICITA TU CRÉDITO AHORA")</f>
        <v>SOLICITA TU CRÉDITO AHORA</v>
      </c>
      <c r="H19" s="101"/>
      <c r="I19" s="101"/>
      <c r="J19" s="101"/>
    </row>
    <row r="20" spans="2:44" x14ac:dyDescent="0.15">
      <c r="B20" s="95" t="s">
        <v>12</v>
      </c>
      <c r="C20" s="96"/>
      <c r="D20" s="97"/>
      <c r="E20" s="36">
        <f>IFERROR((IF(OR(AND((E10="Préstamo Efectivo"),(E12&lt;29999),(E11="soles")),AND((E10="Préstamo Efectivo"),(E12&lt;9999),(E11="Dólares"))),14%,IF(OR(AND((E10="Préstamo Efectivo"),(E12&gt;29999),(E11="soles")),AND((E10="Préstamo Efectivo"),(E12&gt;9999),(E11="Dólares"))),11.5%,VLOOKUP(E10,$U$33:$Y$41,3,0))))," ")</f>
        <v>0.14000000000000001</v>
      </c>
      <c r="G20" s="101"/>
      <c r="H20" s="101"/>
      <c r="I20" s="101"/>
      <c r="J20" s="101"/>
    </row>
    <row r="21" spans="2:44" x14ac:dyDescent="0.15">
      <c r="B21" s="95" t="s">
        <v>33</v>
      </c>
      <c r="C21" s="96"/>
      <c r="D21" s="97"/>
      <c r="E21" s="69">
        <v>5</v>
      </c>
      <c r="G21" s="101"/>
      <c r="H21" s="101"/>
      <c r="I21" s="101"/>
      <c r="J21" s="101"/>
    </row>
    <row r="22" spans="2:44" x14ac:dyDescent="0.15">
      <c r="B22" s="95" t="s">
        <v>35</v>
      </c>
      <c r="C22" s="96"/>
      <c r="D22" s="97"/>
      <c r="E22" s="37">
        <f ca="1">IFERROR(ROUND(E12/SUMPRODUCT(L34:L105,M34:M105),2),0)</f>
        <v>0</v>
      </c>
      <c r="F22" s="3"/>
      <c r="J22" s="13"/>
      <c r="K22" s="17"/>
    </row>
    <row r="23" spans="2:44" hidden="1" x14ac:dyDescent="0.15">
      <c r="B23" s="95" t="s">
        <v>18</v>
      </c>
      <c r="C23" s="96"/>
      <c r="D23" s="97"/>
      <c r="E23" s="38">
        <v>0</v>
      </c>
    </row>
    <row r="24" spans="2:44" hidden="1" x14ac:dyDescent="0.15">
      <c r="B24" s="95" t="s">
        <v>10</v>
      </c>
      <c r="C24" s="96"/>
      <c r="D24" s="97"/>
      <c r="E24" s="39">
        <f ca="1">E22+E23</f>
        <v>0</v>
      </c>
      <c r="J24" s="13"/>
      <c r="K24" s="17"/>
    </row>
    <row r="25" spans="2:44" x14ac:dyDescent="0.15">
      <c r="B25" s="95" t="s">
        <v>62</v>
      </c>
      <c r="C25" s="96"/>
      <c r="D25" s="97"/>
      <c r="E25" s="36">
        <v>0.01</v>
      </c>
      <c r="F25" s="35">
        <f ca="1">I34</f>
        <v>0</v>
      </c>
      <c r="J25" s="13"/>
      <c r="K25" s="17"/>
      <c r="O25" s="10"/>
      <c r="P25" s="10"/>
    </row>
    <row r="26" spans="2:44" x14ac:dyDescent="0.15">
      <c r="B26" s="95" t="s">
        <v>1</v>
      </c>
      <c r="C26" s="96"/>
      <c r="D26" s="97"/>
      <c r="E26" s="40">
        <f ca="1">E22+F25</f>
        <v>0</v>
      </c>
      <c r="F26" s="68" t="s">
        <v>60</v>
      </c>
      <c r="J26" s="13"/>
      <c r="K26" s="17"/>
      <c r="O26" s="10"/>
      <c r="P26" s="10"/>
    </row>
    <row r="27" spans="2:44" x14ac:dyDescent="0.15">
      <c r="B27" s="51" t="s">
        <v>36</v>
      </c>
      <c r="C27" s="5"/>
      <c r="D27" s="5"/>
      <c r="E27" s="6"/>
    </row>
    <row r="28" spans="2:44" x14ac:dyDescent="0.15">
      <c r="B28" s="51"/>
      <c r="C28" s="5"/>
      <c r="D28" s="5"/>
      <c r="E28" s="6"/>
    </row>
    <row r="29" spans="2:44" x14ac:dyDescent="0.15">
      <c r="B29" s="95" t="s">
        <v>9</v>
      </c>
      <c r="C29" s="96"/>
      <c r="D29" s="97"/>
      <c r="E29" s="40">
        <f ca="1">IFERROR(SUM(F34:F69)," ")</f>
        <v>0</v>
      </c>
      <c r="J29" s="13"/>
      <c r="K29" s="18"/>
    </row>
    <row r="30" spans="2:44" x14ac:dyDescent="0.15">
      <c r="B30" s="5"/>
      <c r="C30" s="8"/>
      <c r="D30" s="8"/>
      <c r="E30" s="9"/>
      <c r="M30" s="14"/>
    </row>
    <row r="31" spans="2:44" s="2" customFormat="1" ht="39" customHeight="1" x14ac:dyDescent="0.15">
      <c r="B31" s="82" t="s">
        <v>1</v>
      </c>
      <c r="C31" s="82" t="s">
        <v>2</v>
      </c>
      <c r="D31" s="82" t="s">
        <v>4</v>
      </c>
      <c r="E31" s="82" t="s">
        <v>5</v>
      </c>
      <c r="F31" s="82" t="s">
        <v>6</v>
      </c>
      <c r="G31" s="82" t="s">
        <v>7</v>
      </c>
      <c r="H31" s="82" t="s">
        <v>8</v>
      </c>
      <c r="I31" s="82" t="s">
        <v>29</v>
      </c>
      <c r="J31" s="82" t="s">
        <v>15</v>
      </c>
      <c r="K31" s="82" t="s">
        <v>20</v>
      </c>
      <c r="Z31" s="87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87"/>
      <c r="AP31" s="87"/>
      <c r="AQ31" s="87"/>
      <c r="AR31" s="87"/>
    </row>
    <row r="32" spans="2:44" s="12" customFormat="1" hidden="1" x14ac:dyDescent="0.15">
      <c r="B32" s="44" t="s">
        <v>13</v>
      </c>
      <c r="C32" s="44"/>
      <c r="D32" s="45"/>
      <c r="E32" s="46">
        <f ca="1">SUM(E34:E105)</f>
        <v>0</v>
      </c>
      <c r="F32" s="46">
        <f ca="1">SUM(F34:F69)</f>
        <v>0</v>
      </c>
      <c r="G32" s="46">
        <f ca="1">SUM(G34:G69)</f>
        <v>0</v>
      </c>
      <c r="H32" s="46"/>
      <c r="I32" s="46"/>
      <c r="J32" s="46">
        <f>SUM(J34:J105)</f>
        <v>0</v>
      </c>
      <c r="K32" s="46">
        <f ca="1">SUM(K70:K105)</f>
        <v>0</v>
      </c>
      <c r="L32" s="41" t="s">
        <v>25</v>
      </c>
      <c r="M32" s="19" t="s">
        <v>26</v>
      </c>
      <c r="N32" s="19" t="s">
        <v>27</v>
      </c>
      <c r="O32" s="19" t="s">
        <v>28</v>
      </c>
      <c r="R32" s="25" t="s">
        <v>19</v>
      </c>
      <c r="S32" s="25" t="s">
        <v>24</v>
      </c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</row>
    <row r="33" spans="2:44" x14ac:dyDescent="0.15">
      <c r="B33" s="47">
        <v>0</v>
      </c>
      <c r="C33" s="49">
        <f ca="1">+E14</f>
        <v>42813</v>
      </c>
      <c r="D33" s="48">
        <f>E12</f>
        <v>0</v>
      </c>
      <c r="E33" s="48">
        <v>0</v>
      </c>
      <c r="F33" s="48">
        <v>0</v>
      </c>
      <c r="G33" s="48">
        <v>0</v>
      </c>
      <c r="H33" s="50">
        <f>+D33-E33</f>
        <v>0</v>
      </c>
      <c r="I33" s="50">
        <f>+IF(E33&gt;0,(($E$12*$E$25)/$E$21),0)</f>
        <v>0</v>
      </c>
      <c r="J33" s="50"/>
      <c r="K33" s="50">
        <f>-(D33)</f>
        <v>0</v>
      </c>
      <c r="L33" s="42">
        <f t="shared" ref="L33:L64" ca="1" si="0">IF(B33&lt;=$E$21,1/(1+$E$20)^((C33-$C$33)/360),0)</f>
        <v>1</v>
      </c>
      <c r="M33" s="20"/>
      <c r="N33" s="21">
        <f t="shared" ref="N33:N64" ca="1" si="1">C33-$C$33</f>
        <v>0</v>
      </c>
      <c r="O33" s="22"/>
      <c r="R33" s="16">
        <v>1</v>
      </c>
      <c r="S33" s="16">
        <f t="shared" ref="S33:S44" si="2">IF($E$15="No",1,IF($E$16="Jun - Nov",IF(OR(R33=6,R33=11),2,1),IF($E$16="Jul - Dic",IF(OR(R33=7,R33=12),2,1),1)))</f>
        <v>1</v>
      </c>
      <c r="U33" t="s">
        <v>63</v>
      </c>
      <c r="W33" s="78">
        <v>0.17</v>
      </c>
      <c r="X33" s="66">
        <f>(1+W33)^(1/12)-1</f>
        <v>1.3169611131462311E-2</v>
      </c>
      <c r="Y33" s="81">
        <v>0.02</v>
      </c>
    </row>
    <row r="34" spans="2:44" x14ac:dyDescent="0.15">
      <c r="B34" s="47">
        <v>1</v>
      </c>
      <c r="C34" s="49" t="str">
        <f ca="1">E17</f>
        <v>25/4/2017</v>
      </c>
      <c r="D34" s="48">
        <f>+H33</f>
        <v>0</v>
      </c>
      <c r="E34" s="48">
        <f ca="1">IF(B34&lt;$E$21,ROUND($E$22*M34,2)-F34,D34)</f>
        <v>0</v>
      </c>
      <c r="F34" s="48">
        <f ca="1">IF($E$22*M34&lt;ROUND(O34,2),$E$22*M34,ROUND(O34,2))</f>
        <v>0</v>
      </c>
      <c r="G34" s="48">
        <f ca="1">+F34+E34</f>
        <v>0</v>
      </c>
      <c r="H34" s="50">
        <f ca="1">+D34-E34</f>
        <v>0</v>
      </c>
      <c r="I34" s="50">
        <f ca="1">IFERROR(+IF(E34&gt;0,(($E$12*$E$25)/$E$21),0),0)</f>
        <v>0</v>
      </c>
      <c r="J34" s="50">
        <f>+IF(B34&lt;=$E$21,$E$23,0)</f>
        <v>0</v>
      </c>
      <c r="K34" s="50">
        <f ca="1">SUM(G34,J34,I34)</f>
        <v>0</v>
      </c>
      <c r="L34" s="42">
        <f t="shared" ca="1" si="0"/>
        <v>0.98662347795191119</v>
      </c>
      <c r="M34" s="23">
        <f ca="1">VLOOKUP(MONTH(C34),$R$33:$S$44,2,0)</f>
        <v>1</v>
      </c>
      <c r="N34" s="21">
        <f ca="1">C34-$C$33</f>
        <v>37</v>
      </c>
      <c r="O34" s="24">
        <f ca="1">D34*((1+$E$20)^((C34-C33)/360)-1)+P33*((1+$E$20)^((C34-C33)/360)-0)</f>
        <v>0</v>
      </c>
      <c r="P34" s="7">
        <f ca="1">ABS(O34-F34)-0.001</f>
        <v>-1E-3</v>
      </c>
      <c r="R34" s="16">
        <f t="shared" ref="R34:R44" si="3">R33+1</f>
        <v>2</v>
      </c>
      <c r="S34" s="16">
        <f t="shared" si="2"/>
        <v>1</v>
      </c>
      <c r="U34" s="83" t="s">
        <v>66</v>
      </c>
      <c r="W34" s="78">
        <v>0.14000000000000001</v>
      </c>
      <c r="X34" s="66">
        <f t="shared" ref="X34" si="4">(1+W34)^(1/12)-1</f>
        <v>1.0978851950173452E-2</v>
      </c>
      <c r="Y34" s="81">
        <v>0.02</v>
      </c>
    </row>
    <row r="35" spans="2:44" x14ac:dyDescent="0.15">
      <c r="B35" s="47">
        <f>IF(B34&lt;$E$21,B34+1,"")</f>
        <v>2</v>
      </c>
      <c r="C35" s="49">
        <f t="shared" ref="C35:C66" ca="1" si="5">IF($E$13="Mensual",C34+30,IF((MONTH(C34)+1)=2,IF(DAY($E$18)&gt;=28,DATE(YEAR(C34),MONTH(C34)+1,DAY(28)),DATE(YEAR(C34),MONTH(C34)+1,DAY($E$18))),DATE(YEAR(C34),MONTH(C34)+1,DAY($E$18))))</f>
        <v>42880</v>
      </c>
      <c r="D35" s="48">
        <f t="shared" ref="D35:D98" ca="1" si="6">+H34</f>
        <v>0</v>
      </c>
      <c r="E35" s="48">
        <f t="shared" ref="E35:E65" ca="1" si="7">IF(B35&lt;$E$21,ROUND($E$22*M35,2)-F35,D35)</f>
        <v>0</v>
      </c>
      <c r="F35" s="48">
        <f t="shared" ref="F35:F65" ca="1" si="8">IF($E$22*M35&lt;ROUND(O35,2),$E$22*M35,ROUND(O35,2))</f>
        <v>0</v>
      </c>
      <c r="G35" s="48">
        <f ca="1">+F35+E35</f>
        <v>0</v>
      </c>
      <c r="H35" s="50">
        <f t="shared" ref="H35:H98" ca="1" si="9">+D35-E35</f>
        <v>0</v>
      </c>
      <c r="I35" s="50">
        <f t="shared" ref="I35:I66" ca="1" si="10">+IF(E35&gt;0,(($E$12*$E$25)/$E$21),0)</f>
        <v>0</v>
      </c>
      <c r="J35" s="50">
        <f t="shared" ref="J35:J98" si="11">+IF(B35&lt;=$E$21,$E$23,0)</f>
        <v>0</v>
      </c>
      <c r="K35" s="50">
        <f t="shared" ref="K35:K98" ca="1" si="12">SUM(G35,J35,I35)</f>
        <v>0</v>
      </c>
      <c r="L35" s="42">
        <f t="shared" ca="1" si="0"/>
        <v>0.97590911624780186</v>
      </c>
      <c r="M35" s="23">
        <f t="shared" ref="M35:M65" ca="1" si="13">VLOOKUP(MONTH(C35),$R$33:$S$44,2,0)</f>
        <v>1</v>
      </c>
      <c r="N35" s="21">
        <f t="shared" ca="1" si="1"/>
        <v>67</v>
      </c>
      <c r="O35" s="24">
        <f t="shared" ref="O35:O65" ca="1" si="14">D35*((1+$E$20)^((C35-C34)/360)-1)+P34*((1+$E$20)^((C35-C34)/360)-0)</f>
        <v>-1.0109788519501734E-3</v>
      </c>
      <c r="P35" s="7">
        <f t="shared" ref="P35:P65" ca="1" si="15">ABS(O35-F35)-0.001</f>
        <v>1.0978851950173415E-5</v>
      </c>
      <c r="R35" s="16">
        <f t="shared" si="3"/>
        <v>3</v>
      </c>
      <c r="S35" s="16">
        <f t="shared" si="2"/>
        <v>1</v>
      </c>
      <c r="U35" s="14" t="s">
        <v>50</v>
      </c>
      <c r="V35" s="14"/>
      <c r="W35" s="79">
        <v>9.9000000000000005E-2</v>
      </c>
      <c r="X35" s="66">
        <f>(1+W35)^(1/12)-1</f>
        <v>7.8977469157408553E-3</v>
      </c>
      <c r="Y35" s="81">
        <v>0.01</v>
      </c>
    </row>
    <row r="36" spans="2:44" s="14" customFormat="1" x14ac:dyDescent="0.15">
      <c r="B36" s="47">
        <f t="shared" ref="B36:B99" si="16">IF(B35&lt;$E$21,B35+1,"")</f>
        <v>3</v>
      </c>
      <c r="C36" s="49">
        <f t="shared" ca="1" si="5"/>
        <v>42911</v>
      </c>
      <c r="D36" s="48">
        <f t="shared" ca="1" si="6"/>
        <v>0</v>
      </c>
      <c r="E36" s="48">
        <f t="shared" ca="1" si="7"/>
        <v>0</v>
      </c>
      <c r="F36" s="48">
        <f t="shared" ca="1" si="8"/>
        <v>0</v>
      </c>
      <c r="G36" s="48">
        <f t="shared" ref="G36:G98" ca="1" si="17">+F36+E36</f>
        <v>0</v>
      </c>
      <c r="H36" s="50">
        <f t="shared" ca="1" si="9"/>
        <v>0</v>
      </c>
      <c r="I36" s="50">
        <f t="shared" ca="1" si="10"/>
        <v>0</v>
      </c>
      <c r="J36" s="50">
        <f t="shared" si="11"/>
        <v>0</v>
      </c>
      <c r="K36" s="50">
        <f t="shared" ca="1" si="12"/>
        <v>0</v>
      </c>
      <c r="L36" s="42">
        <f t="shared" ca="1" si="0"/>
        <v>0.96495983066234237</v>
      </c>
      <c r="M36" s="23">
        <f t="shared" ca="1" si="13"/>
        <v>1</v>
      </c>
      <c r="N36" s="21">
        <f ca="1">C36-$C$33</f>
        <v>98</v>
      </c>
      <c r="O36" s="24">
        <f t="shared" ca="1" si="14"/>
        <v>1.1103427690616843E-5</v>
      </c>
      <c r="P36" s="15">
        <f t="shared" ca="1" si="15"/>
        <v>-9.8889657230938322E-4</v>
      </c>
      <c r="R36" s="16">
        <f t="shared" si="3"/>
        <v>4</v>
      </c>
      <c r="S36" s="16">
        <f t="shared" si="2"/>
        <v>1</v>
      </c>
      <c r="U36" t="s">
        <v>51</v>
      </c>
      <c r="V36"/>
      <c r="W36" s="78">
        <v>0.105</v>
      </c>
      <c r="X36" s="66">
        <f>(1+W36)^(1/12)-1</f>
        <v>8.355155683635207E-3</v>
      </c>
      <c r="Y36" s="81">
        <v>0.01</v>
      </c>
      <c r="Z36" s="86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6"/>
      <c r="AP36" s="86"/>
      <c r="AQ36" s="86"/>
      <c r="AR36" s="86"/>
    </row>
    <row r="37" spans="2:44" x14ac:dyDescent="0.15">
      <c r="B37" s="47">
        <f t="shared" si="16"/>
        <v>4</v>
      </c>
      <c r="C37" s="49">
        <f t="shared" ca="1" si="5"/>
        <v>42941</v>
      </c>
      <c r="D37" s="48">
        <f t="shared" ca="1" si="6"/>
        <v>0</v>
      </c>
      <c r="E37" s="48">
        <f t="shared" ca="1" si="7"/>
        <v>0</v>
      </c>
      <c r="F37" s="48">
        <f t="shared" ca="1" si="8"/>
        <v>0</v>
      </c>
      <c r="G37" s="48">
        <f t="shared" ca="1" si="17"/>
        <v>0</v>
      </c>
      <c r="H37" s="50">
        <f t="shared" ca="1" si="9"/>
        <v>0</v>
      </c>
      <c r="I37" s="50">
        <f t="shared" ca="1" si="10"/>
        <v>0</v>
      </c>
      <c r="J37" s="50">
        <f t="shared" si="11"/>
        <v>0</v>
      </c>
      <c r="K37" s="50">
        <f t="shared" ca="1" si="12"/>
        <v>0</v>
      </c>
      <c r="L37" s="42">
        <f t="shared" ca="1" si="0"/>
        <v>0.95448072805968132</v>
      </c>
      <c r="M37" s="23">
        <f t="shared" ca="1" si="13"/>
        <v>2</v>
      </c>
      <c r="N37" s="21">
        <f ca="1">C37-$C$33</f>
        <v>128</v>
      </c>
      <c r="O37" s="24">
        <f t="shared" ca="1" si="14"/>
        <v>-9.9975352137080193E-4</v>
      </c>
      <c r="P37" s="7">
        <f t="shared" ca="1" si="15"/>
        <v>-2.464786291980943E-7</v>
      </c>
      <c r="R37" s="16">
        <f t="shared" si="3"/>
        <v>5</v>
      </c>
      <c r="S37" s="16">
        <f t="shared" si="2"/>
        <v>1</v>
      </c>
      <c r="U37" t="s">
        <v>64</v>
      </c>
      <c r="W37" s="78">
        <v>0.125</v>
      </c>
      <c r="X37" s="66">
        <f>(1+W37)^(1/12)-1</f>
        <v>9.8635805532114595E-3</v>
      </c>
      <c r="Y37" s="81">
        <v>0.02</v>
      </c>
    </row>
    <row r="38" spans="2:44" x14ac:dyDescent="0.15">
      <c r="B38" s="47">
        <f t="shared" si="16"/>
        <v>5</v>
      </c>
      <c r="C38" s="49">
        <f t="shared" ca="1" si="5"/>
        <v>42972</v>
      </c>
      <c r="D38" s="48">
        <f t="shared" ca="1" si="6"/>
        <v>0</v>
      </c>
      <c r="E38" s="48">
        <f t="shared" ca="1" si="7"/>
        <v>0</v>
      </c>
      <c r="F38" s="48">
        <f t="shared" ca="1" si="8"/>
        <v>0</v>
      </c>
      <c r="G38" s="48">
        <f t="shared" ca="1" si="17"/>
        <v>0</v>
      </c>
      <c r="H38" s="50">
        <f t="shared" ca="1" si="9"/>
        <v>0</v>
      </c>
      <c r="I38" s="50">
        <f t="shared" ca="1" si="10"/>
        <v>0</v>
      </c>
      <c r="J38" s="50">
        <f t="shared" si="11"/>
        <v>0</v>
      </c>
      <c r="K38" s="50">
        <f t="shared" ca="1" si="12"/>
        <v>0</v>
      </c>
      <c r="L38" s="42">
        <f t="shared" ca="1" si="0"/>
        <v>0.94377185988400047</v>
      </c>
      <c r="M38" s="23">
        <f t="shared" ca="1" si="13"/>
        <v>1</v>
      </c>
      <c r="N38" s="21">
        <f ca="1">C38-$C$33</f>
        <v>159</v>
      </c>
      <c r="O38" s="24">
        <f t="shared" ca="1" si="14"/>
        <v>-2.492753931835444E-7</v>
      </c>
      <c r="P38" s="7">
        <f t="shared" ca="1" si="15"/>
        <v>-9.9975072460681638E-4</v>
      </c>
      <c r="R38" s="16">
        <f t="shared" si="3"/>
        <v>6</v>
      </c>
      <c r="S38" s="16">
        <f t="shared" si="2"/>
        <v>1</v>
      </c>
      <c r="U38" t="s">
        <v>53</v>
      </c>
      <c r="W38" s="78">
        <v>0.17</v>
      </c>
      <c r="X38" s="66">
        <f>(1+W38)^(1/12)-1</f>
        <v>1.3169611131462311E-2</v>
      </c>
      <c r="Y38" s="81">
        <v>0.02</v>
      </c>
    </row>
    <row r="39" spans="2:44" x14ac:dyDescent="0.15">
      <c r="B39" s="47" t="str">
        <f t="shared" si="16"/>
        <v/>
      </c>
      <c r="C39" s="49">
        <f t="shared" ca="1" si="5"/>
        <v>43003</v>
      </c>
      <c r="D39" s="48">
        <f t="shared" ca="1" si="6"/>
        <v>0</v>
      </c>
      <c r="E39" s="48">
        <f t="shared" ca="1" si="7"/>
        <v>0</v>
      </c>
      <c r="F39" s="48">
        <f t="shared" ca="1" si="8"/>
        <v>0</v>
      </c>
      <c r="G39" s="48">
        <f t="shared" ca="1" si="17"/>
        <v>0</v>
      </c>
      <c r="H39" s="50">
        <f t="shared" ca="1" si="9"/>
        <v>0</v>
      </c>
      <c r="I39" s="50">
        <f t="shared" ca="1" si="10"/>
        <v>0</v>
      </c>
      <c r="J39" s="50">
        <f t="shared" si="11"/>
        <v>0</v>
      </c>
      <c r="K39" s="50">
        <f t="shared" ca="1" si="12"/>
        <v>0</v>
      </c>
      <c r="L39" s="42">
        <f t="shared" si="0"/>
        <v>0</v>
      </c>
      <c r="M39" s="23">
        <f t="shared" ca="1" si="13"/>
        <v>1</v>
      </c>
      <c r="N39" s="21">
        <f t="shared" ca="1" si="1"/>
        <v>190</v>
      </c>
      <c r="O39" s="24">
        <f t="shared" ca="1" si="14"/>
        <v>-1.0110947783696308E-3</v>
      </c>
      <c r="P39" s="7">
        <f t="shared" ca="1" si="15"/>
        <v>1.1094778369630806E-5</v>
      </c>
      <c r="R39" s="16">
        <f t="shared" si="3"/>
        <v>7</v>
      </c>
      <c r="S39" s="16">
        <f t="shared" si="2"/>
        <v>2</v>
      </c>
      <c r="U39" t="s">
        <v>56</v>
      </c>
      <c r="W39" s="78">
        <v>7.4999999999999997E-2</v>
      </c>
      <c r="X39" s="66">
        <f>(1+W39)^(1/12)-1</f>
        <v>6.0449190242917172E-3</v>
      </c>
      <c r="Y39" s="81">
        <v>0.01</v>
      </c>
    </row>
    <row r="40" spans="2:44" x14ac:dyDescent="0.15">
      <c r="B40" s="47" t="str">
        <f t="shared" si="16"/>
        <v/>
      </c>
      <c r="C40" s="49">
        <f t="shared" ca="1" si="5"/>
        <v>43033</v>
      </c>
      <c r="D40" s="48">
        <f t="shared" ca="1" si="6"/>
        <v>0</v>
      </c>
      <c r="E40" s="48">
        <f t="shared" ca="1" si="7"/>
        <v>0</v>
      </c>
      <c r="F40" s="48">
        <f t="shared" ca="1" si="8"/>
        <v>0</v>
      </c>
      <c r="G40" s="48">
        <f t="shared" ca="1" si="17"/>
        <v>0</v>
      </c>
      <c r="H40" s="50">
        <f t="shared" ca="1" si="9"/>
        <v>0</v>
      </c>
      <c r="I40" s="50">
        <f t="shared" ca="1" si="10"/>
        <v>0</v>
      </c>
      <c r="J40" s="50">
        <f t="shared" si="11"/>
        <v>0</v>
      </c>
      <c r="K40" s="50">
        <f t="shared" ca="1" si="12"/>
        <v>0</v>
      </c>
      <c r="L40" s="42">
        <f t="shared" si="0"/>
        <v>0</v>
      </c>
      <c r="M40" s="23">
        <f t="shared" ca="1" si="13"/>
        <v>1</v>
      </c>
      <c r="N40" s="21">
        <f t="shared" ca="1" si="1"/>
        <v>220</v>
      </c>
      <c r="O40" s="24">
        <f t="shared" ca="1" si="14"/>
        <v>1.1216586298770971E-5</v>
      </c>
      <c r="P40" s="7">
        <f t="shared" ca="1" si="15"/>
        <v>-9.8878341370122911E-4</v>
      </c>
      <c r="R40" s="16">
        <f t="shared" si="3"/>
        <v>8</v>
      </c>
      <c r="S40" s="16">
        <f t="shared" si="2"/>
        <v>1</v>
      </c>
    </row>
    <row r="41" spans="2:44" x14ac:dyDescent="0.15">
      <c r="B41" s="47" t="str">
        <f t="shared" si="16"/>
        <v/>
      </c>
      <c r="C41" s="49">
        <f t="shared" ca="1" si="5"/>
        <v>43064</v>
      </c>
      <c r="D41" s="48">
        <f t="shared" ca="1" si="6"/>
        <v>0</v>
      </c>
      <c r="E41" s="48">
        <f t="shared" ca="1" si="7"/>
        <v>0</v>
      </c>
      <c r="F41" s="48">
        <f t="shared" ca="1" si="8"/>
        <v>0</v>
      </c>
      <c r="G41" s="48">
        <f t="shared" ca="1" si="17"/>
        <v>0</v>
      </c>
      <c r="H41" s="50">
        <f t="shared" ca="1" si="9"/>
        <v>0</v>
      </c>
      <c r="I41" s="50">
        <f t="shared" ca="1" si="10"/>
        <v>0</v>
      </c>
      <c r="J41" s="50">
        <f t="shared" si="11"/>
        <v>0</v>
      </c>
      <c r="K41" s="50">
        <f t="shared" ca="1" si="12"/>
        <v>0</v>
      </c>
      <c r="L41" s="42">
        <f t="shared" si="0"/>
        <v>0</v>
      </c>
      <c r="M41" s="23">
        <f t="shared" ca="1" si="13"/>
        <v>1</v>
      </c>
      <c r="N41" s="21">
        <f t="shared" ca="1" si="1"/>
        <v>251</v>
      </c>
      <c r="O41" s="24">
        <f t="shared" ca="1" si="14"/>
        <v>-1.0000030226784743E-3</v>
      </c>
      <c r="P41" s="7">
        <f t="shared" ca="1" si="15"/>
        <v>3.0226784742716506E-9</v>
      </c>
      <c r="R41" s="16">
        <f t="shared" si="3"/>
        <v>9</v>
      </c>
      <c r="S41" s="16">
        <f t="shared" si="2"/>
        <v>1</v>
      </c>
      <c r="U41" s="13"/>
      <c r="W41" s="65"/>
      <c r="X41" s="66"/>
    </row>
    <row r="42" spans="2:44" x14ac:dyDescent="0.15">
      <c r="B42" s="47" t="str">
        <f t="shared" si="16"/>
        <v/>
      </c>
      <c r="C42" s="49">
        <f t="shared" ca="1" si="5"/>
        <v>43094</v>
      </c>
      <c r="D42" s="48">
        <f t="shared" ca="1" si="6"/>
        <v>0</v>
      </c>
      <c r="E42" s="48">
        <f t="shared" ca="1" si="7"/>
        <v>0</v>
      </c>
      <c r="F42" s="48">
        <f t="shared" ca="1" si="8"/>
        <v>0</v>
      </c>
      <c r="G42" s="48">
        <f t="shared" ca="1" si="17"/>
        <v>0</v>
      </c>
      <c r="H42" s="50">
        <f t="shared" ca="1" si="9"/>
        <v>0</v>
      </c>
      <c r="I42" s="50">
        <f t="shared" ca="1" si="10"/>
        <v>0</v>
      </c>
      <c r="J42" s="50">
        <f t="shared" si="11"/>
        <v>0</v>
      </c>
      <c r="K42" s="50">
        <f t="shared" ca="1" si="12"/>
        <v>0</v>
      </c>
      <c r="L42" s="42">
        <f t="shared" si="0"/>
        <v>0</v>
      </c>
      <c r="M42" s="23">
        <f t="shared" ca="1" si="13"/>
        <v>2</v>
      </c>
      <c r="N42" s="21">
        <f t="shared" ca="1" si="1"/>
        <v>281</v>
      </c>
      <c r="O42" s="24">
        <f t="shared" ca="1" si="14"/>
        <v>3.0558640137336552E-9</v>
      </c>
      <c r="P42" s="7">
        <f t="shared" ca="1" si="15"/>
        <v>-9.9999694413598636E-4</v>
      </c>
      <c r="R42" s="16">
        <f t="shared" si="3"/>
        <v>10</v>
      </c>
      <c r="S42" s="16">
        <f t="shared" si="2"/>
        <v>1</v>
      </c>
    </row>
    <row r="43" spans="2:44" x14ac:dyDescent="0.15">
      <c r="B43" s="47" t="str">
        <f t="shared" si="16"/>
        <v/>
      </c>
      <c r="C43" s="49">
        <f t="shared" ca="1" si="5"/>
        <v>43125</v>
      </c>
      <c r="D43" s="48">
        <f t="shared" ca="1" si="6"/>
        <v>0</v>
      </c>
      <c r="E43" s="48">
        <f t="shared" ca="1" si="7"/>
        <v>0</v>
      </c>
      <c r="F43" s="48">
        <f t="shared" ca="1" si="8"/>
        <v>0</v>
      </c>
      <c r="G43" s="48">
        <f t="shared" ca="1" si="17"/>
        <v>0</v>
      </c>
      <c r="H43" s="50">
        <f t="shared" ca="1" si="9"/>
        <v>0</v>
      </c>
      <c r="I43" s="50">
        <f t="shared" ca="1" si="10"/>
        <v>0</v>
      </c>
      <c r="J43" s="50">
        <f t="shared" si="11"/>
        <v>0</v>
      </c>
      <c r="K43" s="50">
        <f t="shared" ca="1" si="12"/>
        <v>0</v>
      </c>
      <c r="L43" s="42">
        <f t="shared" si="0"/>
        <v>0</v>
      </c>
      <c r="M43" s="23">
        <f t="shared" ca="1" si="13"/>
        <v>1</v>
      </c>
      <c r="N43" s="21">
        <f t="shared" ca="1" si="1"/>
        <v>312</v>
      </c>
      <c r="O43" s="24">
        <f t="shared" ca="1" si="14"/>
        <v>-1.0113437917228089E-3</v>
      </c>
      <c r="P43" s="7">
        <f t="shared" ca="1" si="15"/>
        <v>1.1343791722808871E-5</v>
      </c>
      <c r="R43" s="16">
        <f t="shared" si="3"/>
        <v>11</v>
      </c>
      <c r="S43" s="16">
        <f t="shared" si="2"/>
        <v>1</v>
      </c>
    </row>
    <row r="44" spans="2:44" x14ac:dyDescent="0.15">
      <c r="B44" s="47" t="str">
        <f t="shared" si="16"/>
        <v/>
      </c>
      <c r="C44" s="49">
        <f t="shared" ca="1" si="5"/>
        <v>43156</v>
      </c>
      <c r="D44" s="48">
        <f t="shared" ca="1" si="6"/>
        <v>0</v>
      </c>
      <c r="E44" s="48">
        <f t="shared" ca="1" si="7"/>
        <v>0</v>
      </c>
      <c r="F44" s="48">
        <f t="shared" ca="1" si="8"/>
        <v>0</v>
      </c>
      <c r="G44" s="48">
        <f ca="1">+F44+E44</f>
        <v>0</v>
      </c>
      <c r="H44" s="50">
        <f t="shared" ca="1" si="9"/>
        <v>0</v>
      </c>
      <c r="I44" s="50">
        <f t="shared" ca="1" si="10"/>
        <v>0</v>
      </c>
      <c r="J44" s="50">
        <f t="shared" si="11"/>
        <v>0</v>
      </c>
      <c r="K44" s="50">
        <f t="shared" ca="1" si="12"/>
        <v>0</v>
      </c>
      <c r="L44" s="42">
        <f t="shared" si="0"/>
        <v>0</v>
      </c>
      <c r="M44" s="23">
        <f t="shared" ca="1" si="13"/>
        <v>1</v>
      </c>
      <c r="N44" s="21">
        <f t="shared" ca="1" si="1"/>
        <v>343</v>
      </c>
      <c r="O44" s="24">
        <f t="shared" ca="1" si="14"/>
        <v>1.1472508391884878E-5</v>
      </c>
      <c r="P44" s="7">
        <f t="shared" ca="1" si="15"/>
        <v>-9.8852749160811522E-4</v>
      </c>
      <c r="R44" s="16">
        <f t="shared" si="3"/>
        <v>12</v>
      </c>
      <c r="S44" s="16">
        <f t="shared" si="2"/>
        <v>2</v>
      </c>
    </row>
    <row r="45" spans="2:44" x14ac:dyDescent="0.15">
      <c r="B45" s="47" t="str">
        <f t="shared" si="16"/>
        <v/>
      </c>
      <c r="C45" s="49">
        <f t="shared" ca="1" si="5"/>
        <v>43184</v>
      </c>
      <c r="D45" s="48">
        <f ca="1">+H44</f>
        <v>0</v>
      </c>
      <c r="E45" s="48">
        <f t="shared" ca="1" si="7"/>
        <v>0</v>
      </c>
      <c r="F45" s="48">
        <f t="shared" ca="1" si="8"/>
        <v>0</v>
      </c>
      <c r="G45" s="48">
        <f ca="1">+F45+E45</f>
        <v>0</v>
      </c>
      <c r="H45" s="50">
        <f t="shared" ca="1" si="9"/>
        <v>0</v>
      </c>
      <c r="I45" s="50">
        <f t="shared" ca="1" si="10"/>
        <v>0</v>
      </c>
      <c r="J45" s="50">
        <f t="shared" si="11"/>
        <v>0</v>
      </c>
      <c r="K45" s="50">
        <f t="shared" ca="1" si="12"/>
        <v>0</v>
      </c>
      <c r="L45" s="42">
        <f t="shared" si="0"/>
        <v>0</v>
      </c>
      <c r="M45" s="23">
        <f t="shared" ca="1" si="13"/>
        <v>1</v>
      </c>
      <c r="N45" s="21">
        <f t="shared" ca="1" si="1"/>
        <v>371</v>
      </c>
      <c r="O45" s="24">
        <f t="shared" ca="1" si="14"/>
        <v>-9.9865316954884649E-4</v>
      </c>
      <c r="P45" s="7">
        <f t="shared" ca="1" si="15"/>
        <v>-1.3468304511535332E-6</v>
      </c>
    </row>
    <row r="46" spans="2:44" x14ac:dyDescent="0.15">
      <c r="B46" s="47" t="str">
        <f t="shared" si="16"/>
        <v/>
      </c>
      <c r="C46" s="49">
        <f t="shared" ca="1" si="5"/>
        <v>43215</v>
      </c>
      <c r="D46" s="48">
        <f t="shared" ca="1" si="6"/>
        <v>0</v>
      </c>
      <c r="E46" s="48">
        <f t="shared" ca="1" si="7"/>
        <v>0</v>
      </c>
      <c r="F46" s="48">
        <f t="shared" ca="1" si="8"/>
        <v>0</v>
      </c>
      <c r="G46" s="48">
        <f t="shared" ca="1" si="17"/>
        <v>0</v>
      </c>
      <c r="H46" s="50">
        <f t="shared" ca="1" si="9"/>
        <v>0</v>
      </c>
      <c r="I46" s="50">
        <f t="shared" ca="1" si="10"/>
        <v>0</v>
      </c>
      <c r="J46" s="50">
        <f t="shared" si="11"/>
        <v>0</v>
      </c>
      <c r="K46" s="50">
        <f t="shared" ca="1" si="12"/>
        <v>0</v>
      </c>
      <c r="L46" s="42">
        <f t="shared" si="0"/>
        <v>0</v>
      </c>
      <c r="M46" s="23">
        <f t="shared" ca="1" si="13"/>
        <v>1</v>
      </c>
      <c r="N46" s="21">
        <f t="shared" ca="1" si="1"/>
        <v>402</v>
      </c>
      <c r="O46" s="24">
        <f t="shared" ca="1" si="14"/>
        <v>-1.3621127777087755E-6</v>
      </c>
      <c r="P46" s="7">
        <f t="shared" ca="1" si="15"/>
        <v>-9.9863788722229121E-4</v>
      </c>
    </row>
    <row r="47" spans="2:44" x14ac:dyDescent="0.15">
      <c r="B47" s="47" t="str">
        <f t="shared" si="16"/>
        <v/>
      </c>
      <c r="C47" s="49">
        <f t="shared" ca="1" si="5"/>
        <v>43245</v>
      </c>
      <c r="D47" s="48">
        <f t="shared" ca="1" si="6"/>
        <v>0</v>
      </c>
      <c r="E47" s="48">
        <f t="shared" ca="1" si="7"/>
        <v>0</v>
      </c>
      <c r="F47" s="48">
        <f t="shared" ca="1" si="8"/>
        <v>0</v>
      </c>
      <c r="G47" s="48">
        <f t="shared" ca="1" si="17"/>
        <v>0</v>
      </c>
      <c r="H47" s="50">
        <f t="shared" ca="1" si="9"/>
        <v>0</v>
      </c>
      <c r="I47" s="50">
        <f t="shared" ca="1" si="10"/>
        <v>0</v>
      </c>
      <c r="J47" s="50">
        <f t="shared" si="11"/>
        <v>0</v>
      </c>
      <c r="K47" s="50">
        <f t="shared" ca="1" si="12"/>
        <v>0</v>
      </c>
      <c r="L47" s="42">
        <f t="shared" si="0"/>
        <v>0</v>
      </c>
      <c r="M47" s="23">
        <f t="shared" ca="1" si="13"/>
        <v>1</v>
      </c>
      <c r="N47" s="21">
        <f t="shared" ca="1" si="1"/>
        <v>432</v>
      </c>
      <c r="O47" s="24">
        <f t="shared" ca="1" si="14"/>
        <v>-1.0096017847379389E-3</v>
      </c>
      <c r="P47" s="7">
        <f t="shared" ca="1" si="15"/>
        <v>9.6017847379388337E-6</v>
      </c>
    </row>
    <row r="48" spans="2:44" x14ac:dyDescent="0.15">
      <c r="B48" s="47" t="str">
        <f t="shared" si="16"/>
        <v/>
      </c>
      <c r="C48" s="49">
        <f t="shared" ca="1" si="5"/>
        <v>43276</v>
      </c>
      <c r="D48" s="48">
        <f t="shared" ca="1" si="6"/>
        <v>0</v>
      </c>
      <c r="E48" s="48">
        <f t="shared" ca="1" si="7"/>
        <v>0</v>
      </c>
      <c r="F48" s="48">
        <f t="shared" ca="1" si="8"/>
        <v>0</v>
      </c>
      <c r="G48" s="48">
        <f t="shared" ca="1" si="17"/>
        <v>0</v>
      </c>
      <c r="H48" s="50">
        <f t="shared" ca="1" si="9"/>
        <v>0</v>
      </c>
      <c r="I48" s="50">
        <f t="shared" ca="1" si="10"/>
        <v>0</v>
      </c>
      <c r="J48" s="50">
        <f t="shared" si="11"/>
        <v>0</v>
      </c>
      <c r="K48" s="50">
        <f t="shared" ca="1" si="12"/>
        <v>0</v>
      </c>
      <c r="L48" s="42">
        <f t="shared" si="0"/>
        <v>0</v>
      </c>
      <c r="M48" s="23">
        <f t="shared" ca="1" si="13"/>
        <v>1</v>
      </c>
      <c r="N48" s="21">
        <f t="shared" ca="1" si="1"/>
        <v>463</v>
      </c>
      <c r="O48" s="24">
        <f t="shared" ca="1" si="14"/>
        <v>9.7107350588590684E-6</v>
      </c>
      <c r="P48" s="7">
        <f t="shared" ca="1" si="15"/>
        <v>-9.9028926494114096E-4</v>
      </c>
    </row>
    <row r="49" spans="2:44" x14ac:dyDescent="0.15">
      <c r="B49" s="47" t="str">
        <f t="shared" si="16"/>
        <v/>
      </c>
      <c r="C49" s="49">
        <f t="shared" ca="1" si="5"/>
        <v>43306</v>
      </c>
      <c r="D49" s="48">
        <f t="shared" ca="1" si="6"/>
        <v>0</v>
      </c>
      <c r="E49" s="48">
        <f t="shared" ca="1" si="7"/>
        <v>0</v>
      </c>
      <c r="F49" s="48">
        <f t="shared" ca="1" si="8"/>
        <v>0</v>
      </c>
      <c r="G49" s="48">
        <f t="shared" ca="1" si="17"/>
        <v>0</v>
      </c>
      <c r="H49" s="50">
        <f t="shared" ca="1" si="9"/>
        <v>0</v>
      </c>
      <c r="I49" s="50">
        <f t="shared" ca="1" si="10"/>
        <v>0</v>
      </c>
      <c r="J49" s="50">
        <f t="shared" si="11"/>
        <v>0</v>
      </c>
      <c r="K49" s="50">
        <f t="shared" ca="1" si="12"/>
        <v>0</v>
      </c>
      <c r="L49" s="42">
        <f t="shared" si="0"/>
        <v>0</v>
      </c>
      <c r="M49" s="23">
        <f t="shared" ca="1" si="13"/>
        <v>2</v>
      </c>
      <c r="N49" s="21">
        <f t="shared" ca="1" si="1"/>
        <v>493</v>
      </c>
      <c r="O49" s="24">
        <f t="shared" ca="1" si="14"/>
        <v>-1.0011615041687759E-3</v>
      </c>
      <c r="P49" s="7">
        <f t="shared" ca="1" si="15"/>
        <v>1.1615041687759124E-6</v>
      </c>
    </row>
    <row r="50" spans="2:44" x14ac:dyDescent="0.15">
      <c r="B50" s="47" t="str">
        <f t="shared" si="16"/>
        <v/>
      </c>
      <c r="C50" s="49">
        <f t="shared" ca="1" si="5"/>
        <v>43337</v>
      </c>
      <c r="D50" s="48">
        <f t="shared" ca="1" si="6"/>
        <v>0</v>
      </c>
      <c r="E50" s="48">
        <f t="shared" ca="1" si="7"/>
        <v>0</v>
      </c>
      <c r="F50" s="48">
        <f t="shared" ca="1" si="8"/>
        <v>0</v>
      </c>
      <c r="G50" s="48">
        <f t="shared" ca="1" si="17"/>
        <v>0</v>
      </c>
      <c r="H50" s="50">
        <f t="shared" ca="1" si="9"/>
        <v>0</v>
      </c>
      <c r="I50" s="50">
        <f t="shared" ca="1" si="10"/>
        <v>0</v>
      </c>
      <c r="J50" s="50">
        <f t="shared" si="11"/>
        <v>0</v>
      </c>
      <c r="K50" s="50">
        <f t="shared" ca="1" si="12"/>
        <v>0</v>
      </c>
      <c r="L50" s="42">
        <f t="shared" si="0"/>
        <v>0</v>
      </c>
      <c r="M50" s="23">
        <f t="shared" ca="1" si="13"/>
        <v>1</v>
      </c>
      <c r="N50" s="21">
        <f t="shared" ca="1" si="1"/>
        <v>524</v>
      </c>
      <c r="O50" s="24">
        <f t="shared" ca="1" si="14"/>
        <v>1.1746836198250816E-6</v>
      </c>
      <c r="P50" s="7">
        <f t="shared" ca="1" si="15"/>
        <v>-9.9882531638017494E-4</v>
      </c>
    </row>
    <row r="51" spans="2:44" x14ac:dyDescent="0.15">
      <c r="B51" s="47" t="str">
        <f t="shared" si="16"/>
        <v/>
      </c>
      <c r="C51" s="49">
        <f t="shared" ca="1" si="5"/>
        <v>43368</v>
      </c>
      <c r="D51" s="48">
        <f t="shared" ca="1" si="6"/>
        <v>0</v>
      </c>
      <c r="E51" s="48">
        <f t="shared" ca="1" si="7"/>
        <v>0</v>
      </c>
      <c r="F51" s="48">
        <f t="shared" ca="1" si="8"/>
        <v>0</v>
      </c>
      <c r="G51" s="48">
        <f t="shared" ca="1" si="17"/>
        <v>0</v>
      </c>
      <c r="H51" s="50">
        <f t="shared" ca="1" si="9"/>
        <v>0</v>
      </c>
      <c r="I51" s="50">
        <f t="shared" ca="1" si="10"/>
        <v>0</v>
      </c>
      <c r="J51" s="50">
        <f t="shared" si="11"/>
        <v>0</v>
      </c>
      <c r="K51" s="50">
        <f t="shared" ca="1" si="12"/>
        <v>0</v>
      </c>
      <c r="L51" s="42">
        <f t="shared" si="0"/>
        <v>0</v>
      </c>
      <c r="M51" s="23">
        <f t="shared" ca="1" si="13"/>
        <v>1</v>
      </c>
      <c r="N51" s="21">
        <f t="shared" ca="1" si="1"/>
        <v>555</v>
      </c>
      <c r="O51" s="24">
        <f t="shared" ca="1" si="14"/>
        <v>-1.0101588696447982E-3</v>
      </c>
      <c r="P51" s="7">
        <f t="shared" ca="1" si="15"/>
        <v>1.0158869644798143E-5</v>
      </c>
    </row>
    <row r="52" spans="2:44" x14ac:dyDescent="0.15">
      <c r="B52" s="47" t="str">
        <f t="shared" si="16"/>
        <v/>
      </c>
      <c r="C52" s="49">
        <f t="shared" ca="1" si="5"/>
        <v>43398</v>
      </c>
      <c r="D52" s="48">
        <f t="shared" ca="1" si="6"/>
        <v>0</v>
      </c>
      <c r="E52" s="48">
        <f t="shared" ca="1" si="7"/>
        <v>0</v>
      </c>
      <c r="F52" s="48">
        <f t="shared" ca="1" si="8"/>
        <v>0</v>
      </c>
      <c r="G52" s="48">
        <f t="shared" ca="1" si="17"/>
        <v>0</v>
      </c>
      <c r="H52" s="50">
        <f t="shared" ca="1" si="9"/>
        <v>0</v>
      </c>
      <c r="I52" s="50">
        <f t="shared" ca="1" si="10"/>
        <v>0</v>
      </c>
      <c r="J52" s="50">
        <f t="shared" si="11"/>
        <v>0</v>
      </c>
      <c r="K52" s="50">
        <f t="shared" ca="1" si="12"/>
        <v>0</v>
      </c>
      <c r="L52" s="42">
        <f t="shared" si="0"/>
        <v>0</v>
      </c>
      <c r="M52" s="23">
        <f t="shared" ca="1" si="13"/>
        <v>1</v>
      </c>
      <c r="N52" s="21">
        <f t="shared" ca="1" si="1"/>
        <v>585</v>
      </c>
      <c r="O52" s="24">
        <f t="shared" ca="1" si="14"/>
        <v>1.0270402370609493E-5</v>
      </c>
      <c r="P52" s="7">
        <f t="shared" ca="1" si="15"/>
        <v>-9.8972959762939059E-4</v>
      </c>
    </row>
    <row r="53" spans="2:44" x14ac:dyDescent="0.15">
      <c r="B53" s="47" t="str">
        <f t="shared" si="16"/>
        <v/>
      </c>
      <c r="C53" s="49">
        <f t="shared" ca="1" si="5"/>
        <v>43429</v>
      </c>
      <c r="D53" s="48">
        <f t="shared" ca="1" si="6"/>
        <v>0</v>
      </c>
      <c r="E53" s="48">
        <f t="shared" ca="1" si="7"/>
        <v>0</v>
      </c>
      <c r="F53" s="48">
        <f t="shared" ca="1" si="8"/>
        <v>0</v>
      </c>
      <c r="G53" s="48">
        <f t="shared" ca="1" si="17"/>
        <v>0</v>
      </c>
      <c r="H53" s="50">
        <f t="shared" ca="1" si="9"/>
        <v>0</v>
      </c>
      <c r="I53" s="50">
        <f t="shared" ca="1" si="10"/>
        <v>0</v>
      </c>
      <c r="J53" s="50">
        <f t="shared" si="11"/>
        <v>0</v>
      </c>
      <c r="K53" s="50">
        <f t="shared" ca="1" si="12"/>
        <v>0</v>
      </c>
      <c r="L53" s="42">
        <f t="shared" si="0"/>
        <v>0</v>
      </c>
      <c r="M53" s="23">
        <f t="shared" ca="1" si="13"/>
        <v>1</v>
      </c>
      <c r="N53" s="21">
        <f t="shared" ca="1" si="1"/>
        <v>616</v>
      </c>
      <c r="O53" s="24">
        <f t="shared" ca="1" si="14"/>
        <v>-1.0009599428442663E-3</v>
      </c>
      <c r="P53" s="7">
        <f t="shared" ca="1" si="15"/>
        <v>9.5994284426623167E-7</v>
      </c>
    </row>
    <row r="54" spans="2:44" x14ac:dyDescent="0.15">
      <c r="B54" s="47" t="str">
        <f t="shared" si="16"/>
        <v/>
      </c>
      <c r="C54" s="49">
        <f t="shared" ca="1" si="5"/>
        <v>43459</v>
      </c>
      <c r="D54" s="48">
        <f t="shared" ca="1" si="6"/>
        <v>0</v>
      </c>
      <c r="E54" s="48">
        <f t="shared" ca="1" si="7"/>
        <v>0</v>
      </c>
      <c r="F54" s="48">
        <f t="shared" ca="1" si="8"/>
        <v>0</v>
      </c>
      <c r="G54" s="48">
        <f t="shared" ca="1" si="17"/>
        <v>0</v>
      </c>
      <c r="H54" s="50">
        <f t="shared" ca="1" si="9"/>
        <v>0</v>
      </c>
      <c r="I54" s="50">
        <f t="shared" ca="1" si="10"/>
        <v>0</v>
      </c>
      <c r="J54" s="50">
        <f t="shared" si="11"/>
        <v>0</v>
      </c>
      <c r="K54" s="50">
        <f t="shared" ca="1" si="12"/>
        <v>0</v>
      </c>
      <c r="L54" s="42">
        <f t="shared" si="0"/>
        <v>0</v>
      </c>
      <c r="M54" s="23">
        <f t="shared" ca="1" si="13"/>
        <v>2</v>
      </c>
      <c r="N54" s="21">
        <f t="shared" ca="1" si="1"/>
        <v>646</v>
      </c>
      <c r="O54" s="24">
        <f t="shared" ca="1" si="14"/>
        <v>9.7048191463405911E-7</v>
      </c>
      <c r="P54" s="7">
        <f t="shared" ca="1" si="15"/>
        <v>-9.9902951808536586E-4</v>
      </c>
    </row>
    <row r="55" spans="2:44" x14ac:dyDescent="0.15">
      <c r="B55" s="47" t="str">
        <f t="shared" si="16"/>
        <v/>
      </c>
      <c r="C55" s="49">
        <f t="shared" ca="1" si="5"/>
        <v>43490</v>
      </c>
      <c r="D55" s="48">
        <f t="shared" ca="1" si="6"/>
        <v>0</v>
      </c>
      <c r="E55" s="48">
        <f t="shared" ca="1" si="7"/>
        <v>0</v>
      </c>
      <c r="F55" s="48">
        <f t="shared" ca="1" si="8"/>
        <v>0</v>
      </c>
      <c r="G55" s="48">
        <f t="shared" ca="1" si="17"/>
        <v>0</v>
      </c>
      <c r="H55" s="50">
        <f t="shared" ca="1" si="9"/>
        <v>0</v>
      </c>
      <c r="I55" s="50">
        <f t="shared" ca="1" si="10"/>
        <v>0</v>
      </c>
      <c r="J55" s="50">
        <f t="shared" si="11"/>
        <v>0</v>
      </c>
      <c r="K55" s="50">
        <f t="shared" ca="1" si="12"/>
        <v>0</v>
      </c>
      <c r="L55" s="42">
        <f t="shared" si="0"/>
        <v>0</v>
      </c>
      <c r="M55" s="23">
        <f t="shared" ca="1" si="13"/>
        <v>1</v>
      </c>
      <c r="N55" s="21">
        <f t="shared" ca="1" si="1"/>
        <v>677</v>
      </c>
      <c r="O55" s="24">
        <f t="shared" ca="1" si="14"/>
        <v>-1.0103653884026953E-3</v>
      </c>
      <c r="P55" s="7">
        <f t="shared" ca="1" si="15"/>
        <v>1.0365388402695233E-5</v>
      </c>
    </row>
    <row r="56" spans="2:44" x14ac:dyDescent="0.15">
      <c r="B56" s="47" t="str">
        <f t="shared" si="16"/>
        <v/>
      </c>
      <c r="C56" s="49">
        <f t="shared" ca="1" si="5"/>
        <v>43521</v>
      </c>
      <c r="D56" s="48">
        <f t="shared" ca="1" si="6"/>
        <v>0</v>
      </c>
      <c r="E56" s="48">
        <f t="shared" ca="1" si="7"/>
        <v>0</v>
      </c>
      <c r="F56" s="48">
        <f t="shared" ca="1" si="8"/>
        <v>0</v>
      </c>
      <c r="G56" s="48">
        <f t="shared" ca="1" si="17"/>
        <v>0</v>
      </c>
      <c r="H56" s="50">
        <f t="shared" ca="1" si="9"/>
        <v>0</v>
      </c>
      <c r="I56" s="50">
        <f t="shared" ca="1" si="10"/>
        <v>0</v>
      </c>
      <c r="J56" s="50">
        <f t="shared" si="11"/>
        <v>0</v>
      </c>
      <c r="K56" s="50">
        <f t="shared" ca="1" si="12"/>
        <v>0</v>
      </c>
      <c r="L56" s="42">
        <f t="shared" si="0"/>
        <v>0</v>
      </c>
      <c r="M56" s="23">
        <f t="shared" ca="1" si="13"/>
        <v>1</v>
      </c>
      <c r="N56" s="21">
        <f t="shared" ca="1" si="1"/>
        <v>708</v>
      </c>
      <c r="O56" s="24">
        <f t="shared" ca="1" si="14"/>
        <v>1.0483003244493795E-5</v>
      </c>
      <c r="P56" s="7">
        <f t="shared" ca="1" si="15"/>
        <v>-9.8951699675550622E-4</v>
      </c>
    </row>
    <row r="57" spans="2:44" x14ac:dyDescent="0.15">
      <c r="B57" s="47" t="str">
        <f>IF(B56&lt;$E$21,B56+1,"")</f>
        <v/>
      </c>
      <c r="C57" s="49">
        <f t="shared" ca="1" si="5"/>
        <v>43549</v>
      </c>
      <c r="D57" s="48">
        <f t="shared" ca="1" si="6"/>
        <v>0</v>
      </c>
      <c r="E57" s="48">
        <f t="shared" ca="1" si="7"/>
        <v>0</v>
      </c>
      <c r="F57" s="48">
        <f t="shared" ca="1" si="8"/>
        <v>0</v>
      </c>
      <c r="G57" s="48">
        <f t="shared" ca="1" si="17"/>
        <v>0</v>
      </c>
      <c r="H57" s="50">
        <f t="shared" ca="1" si="9"/>
        <v>0</v>
      </c>
      <c r="I57" s="50">
        <f t="shared" ca="1" si="10"/>
        <v>0</v>
      </c>
      <c r="J57" s="50">
        <f t="shared" si="11"/>
        <v>0</v>
      </c>
      <c r="K57" s="50">
        <f t="shared" ca="1" si="12"/>
        <v>0</v>
      </c>
      <c r="L57" s="42">
        <f t="shared" si="0"/>
        <v>0</v>
      </c>
      <c r="M57" s="23">
        <f t="shared" ca="1" si="13"/>
        <v>1</v>
      </c>
      <c r="N57" s="21">
        <f t="shared" ca="1" si="1"/>
        <v>736</v>
      </c>
      <c r="O57" s="24">
        <f t="shared" ca="1" si="14"/>
        <v>-9.9965281038849499E-4</v>
      </c>
      <c r="P57" s="7">
        <f t="shared" ca="1" si="15"/>
        <v>-3.4718961150503359E-7</v>
      </c>
    </row>
    <row r="58" spans="2:44" s="14" customFormat="1" x14ac:dyDescent="0.15">
      <c r="B58" s="47" t="str">
        <f t="shared" si="16"/>
        <v/>
      </c>
      <c r="C58" s="49">
        <f t="shared" ca="1" si="5"/>
        <v>43580</v>
      </c>
      <c r="D58" s="48">
        <f t="shared" ca="1" si="6"/>
        <v>0</v>
      </c>
      <c r="E58" s="48">
        <f t="shared" ca="1" si="7"/>
        <v>0</v>
      </c>
      <c r="F58" s="48">
        <f t="shared" ca="1" si="8"/>
        <v>0</v>
      </c>
      <c r="G58" s="48">
        <f t="shared" ca="1" si="17"/>
        <v>0</v>
      </c>
      <c r="H58" s="50">
        <f t="shared" ca="1" si="9"/>
        <v>0</v>
      </c>
      <c r="I58" s="50">
        <f t="shared" ca="1" si="10"/>
        <v>0</v>
      </c>
      <c r="J58" s="50">
        <f t="shared" si="11"/>
        <v>0</v>
      </c>
      <c r="K58" s="50">
        <f t="shared" ca="1" si="12"/>
        <v>0</v>
      </c>
      <c r="L58" s="42">
        <f t="shared" si="0"/>
        <v>0</v>
      </c>
      <c r="M58" s="23">
        <f t="shared" ca="1" si="13"/>
        <v>1</v>
      </c>
      <c r="N58" s="21">
        <f t="shared" ca="1" si="1"/>
        <v>767</v>
      </c>
      <c r="O58" s="24">
        <f t="shared" ca="1" si="14"/>
        <v>-3.5112913114914563E-7</v>
      </c>
      <c r="P58" s="15">
        <f t="shared" ca="1" si="15"/>
        <v>-9.9964887086885089E-4</v>
      </c>
      <c r="Z58" s="86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6"/>
      <c r="AP58" s="86"/>
      <c r="AQ58" s="86"/>
      <c r="AR58" s="86"/>
    </row>
    <row r="59" spans="2:44" x14ac:dyDescent="0.15">
      <c r="B59" s="47" t="str">
        <f t="shared" si="16"/>
        <v/>
      </c>
      <c r="C59" s="49">
        <f t="shared" ca="1" si="5"/>
        <v>43610</v>
      </c>
      <c r="D59" s="48">
        <f t="shared" ca="1" si="6"/>
        <v>0</v>
      </c>
      <c r="E59" s="48">
        <f t="shared" ca="1" si="7"/>
        <v>0</v>
      </c>
      <c r="F59" s="48">
        <f t="shared" ca="1" si="8"/>
        <v>0</v>
      </c>
      <c r="G59" s="48">
        <f t="shared" ca="1" si="17"/>
        <v>0</v>
      </c>
      <c r="H59" s="50">
        <f t="shared" ca="1" si="9"/>
        <v>0</v>
      </c>
      <c r="I59" s="50">
        <f t="shared" ca="1" si="10"/>
        <v>0</v>
      </c>
      <c r="J59" s="50">
        <f t="shared" si="11"/>
        <v>0</v>
      </c>
      <c r="K59" s="50">
        <f t="shared" ca="1" si="12"/>
        <v>0</v>
      </c>
      <c r="L59" s="42">
        <f t="shared" si="0"/>
        <v>0</v>
      </c>
      <c r="M59" s="23">
        <f t="shared" ca="1" si="13"/>
        <v>1</v>
      </c>
      <c r="N59" s="21">
        <f t="shared" ca="1" si="1"/>
        <v>797</v>
      </c>
      <c r="O59" s="24">
        <f t="shared" ca="1" si="14"/>
        <v>-1.0106238678242781E-3</v>
      </c>
      <c r="P59" s="7">
        <f t="shared" ca="1" si="15"/>
        <v>1.062386782427812E-5</v>
      </c>
    </row>
    <row r="60" spans="2:44" x14ac:dyDescent="0.15">
      <c r="B60" s="47" t="str">
        <f t="shared" si="16"/>
        <v/>
      </c>
      <c r="C60" s="49">
        <f t="shared" ca="1" si="5"/>
        <v>43641</v>
      </c>
      <c r="D60" s="48">
        <f t="shared" ca="1" si="6"/>
        <v>0</v>
      </c>
      <c r="E60" s="48">
        <f t="shared" ca="1" si="7"/>
        <v>0</v>
      </c>
      <c r="F60" s="48">
        <f t="shared" ca="1" si="8"/>
        <v>0</v>
      </c>
      <c r="G60" s="48">
        <f t="shared" ca="1" si="17"/>
        <v>0</v>
      </c>
      <c r="H60" s="50">
        <f t="shared" ca="1" si="9"/>
        <v>0</v>
      </c>
      <c r="I60" s="50">
        <f t="shared" ca="1" si="10"/>
        <v>0</v>
      </c>
      <c r="J60" s="50">
        <f t="shared" si="11"/>
        <v>0</v>
      </c>
      <c r="K60" s="50">
        <f t="shared" ca="1" si="12"/>
        <v>0</v>
      </c>
      <c r="L60" s="42">
        <f t="shared" si="0"/>
        <v>0</v>
      </c>
      <c r="M60" s="23">
        <f t="shared" ca="1" si="13"/>
        <v>1</v>
      </c>
      <c r="N60" s="21">
        <f t="shared" ca="1" si="1"/>
        <v>828</v>
      </c>
      <c r="O60" s="24">
        <f t="shared" ca="1" si="14"/>
        <v>1.0744415601640366E-5</v>
      </c>
      <c r="P60" s="7">
        <f t="shared" ca="1" si="15"/>
        <v>-9.8925558439835965E-4</v>
      </c>
    </row>
    <row r="61" spans="2:44" x14ac:dyDescent="0.15">
      <c r="B61" s="47" t="str">
        <f t="shared" si="16"/>
        <v/>
      </c>
      <c r="C61" s="49">
        <f t="shared" ca="1" si="5"/>
        <v>43671</v>
      </c>
      <c r="D61" s="48">
        <f t="shared" ca="1" si="6"/>
        <v>0</v>
      </c>
      <c r="E61" s="48">
        <f t="shared" ca="1" si="7"/>
        <v>0</v>
      </c>
      <c r="F61" s="48">
        <f t="shared" ca="1" si="8"/>
        <v>0</v>
      </c>
      <c r="G61" s="48">
        <f t="shared" ca="1" si="17"/>
        <v>0</v>
      </c>
      <c r="H61" s="50">
        <f t="shared" ca="1" si="9"/>
        <v>0</v>
      </c>
      <c r="I61" s="50">
        <f t="shared" ca="1" si="10"/>
        <v>0</v>
      </c>
      <c r="J61" s="50">
        <f t="shared" si="11"/>
        <v>0</v>
      </c>
      <c r="K61" s="50">
        <f t="shared" ca="1" si="12"/>
        <v>0</v>
      </c>
      <c r="L61" s="42">
        <f t="shared" si="0"/>
        <v>0</v>
      </c>
      <c r="M61" s="23">
        <f t="shared" ca="1" si="13"/>
        <v>2</v>
      </c>
      <c r="N61" s="21">
        <f t="shared" ca="1" si="1"/>
        <v>858</v>
      </c>
      <c r="O61" s="24">
        <f t="shared" ca="1" si="14"/>
        <v>-1.0001164750003517E-3</v>
      </c>
      <c r="P61" s="7">
        <f t="shared" ca="1" si="15"/>
        <v>1.1647500035164363E-7</v>
      </c>
    </row>
    <row r="62" spans="2:44" x14ac:dyDescent="0.15">
      <c r="B62" s="47" t="str">
        <f t="shared" si="16"/>
        <v/>
      </c>
      <c r="C62" s="49">
        <f t="shared" ca="1" si="5"/>
        <v>43702</v>
      </c>
      <c r="D62" s="48">
        <f t="shared" ca="1" si="6"/>
        <v>0</v>
      </c>
      <c r="E62" s="48">
        <f t="shared" ca="1" si="7"/>
        <v>0</v>
      </c>
      <c r="F62" s="48">
        <f t="shared" ca="1" si="8"/>
        <v>0</v>
      </c>
      <c r="G62" s="48">
        <f t="shared" ca="1" si="17"/>
        <v>0</v>
      </c>
      <c r="H62" s="50">
        <f t="shared" ca="1" si="9"/>
        <v>0</v>
      </c>
      <c r="I62" s="50">
        <f t="shared" ca="1" si="10"/>
        <v>0</v>
      </c>
      <c r="J62" s="50">
        <f t="shared" si="11"/>
        <v>0</v>
      </c>
      <c r="K62" s="50">
        <f t="shared" ca="1" si="12"/>
        <v>0</v>
      </c>
      <c r="L62" s="42">
        <f t="shared" si="0"/>
        <v>0</v>
      </c>
      <c r="M62" s="23">
        <f t="shared" ca="1" si="13"/>
        <v>1</v>
      </c>
      <c r="N62" s="21">
        <f t="shared" ca="1" si="1"/>
        <v>889</v>
      </c>
      <c r="O62" s="24">
        <f t="shared" ca="1" si="14"/>
        <v>1.1779662846702462E-7</v>
      </c>
      <c r="P62" s="7">
        <f t="shared" ca="1" si="15"/>
        <v>-9.9988220337153305E-4</v>
      </c>
    </row>
    <row r="63" spans="2:44" x14ac:dyDescent="0.15">
      <c r="B63" s="47" t="str">
        <f t="shared" si="16"/>
        <v/>
      </c>
      <c r="C63" s="49">
        <f t="shared" ca="1" si="5"/>
        <v>43733</v>
      </c>
      <c r="D63" s="48">
        <f t="shared" ca="1" si="6"/>
        <v>0</v>
      </c>
      <c r="E63" s="48">
        <f t="shared" ca="1" si="7"/>
        <v>0</v>
      </c>
      <c r="F63" s="48">
        <f t="shared" ca="1" si="8"/>
        <v>0</v>
      </c>
      <c r="G63" s="48">
        <f t="shared" ca="1" si="17"/>
        <v>0</v>
      </c>
      <c r="H63" s="50">
        <f t="shared" ca="1" si="9"/>
        <v>0</v>
      </c>
      <c r="I63" s="50">
        <f t="shared" ca="1" si="10"/>
        <v>0</v>
      </c>
      <c r="J63" s="50">
        <f t="shared" si="11"/>
        <v>0</v>
      </c>
      <c r="K63" s="50">
        <f t="shared" ca="1" si="12"/>
        <v>0</v>
      </c>
      <c r="L63" s="42">
        <f t="shared" si="0"/>
        <v>0</v>
      </c>
      <c r="M63" s="23">
        <f t="shared" ca="1" si="13"/>
        <v>1</v>
      </c>
      <c r="N63" s="21">
        <f t="shared" ca="1" si="1"/>
        <v>920</v>
      </c>
      <c r="O63" s="24">
        <f t="shared" ca="1" si="14"/>
        <v>-1.0112277490084106E-3</v>
      </c>
      <c r="P63" s="7">
        <f t="shared" ca="1" si="15"/>
        <v>1.1227749008410571E-5</v>
      </c>
    </row>
    <row r="64" spans="2:44" x14ac:dyDescent="0.15">
      <c r="B64" s="47" t="str">
        <f t="shared" si="16"/>
        <v/>
      </c>
      <c r="C64" s="49">
        <f t="shared" ca="1" si="5"/>
        <v>43763</v>
      </c>
      <c r="D64" s="48">
        <f t="shared" ca="1" si="6"/>
        <v>0</v>
      </c>
      <c r="E64" s="48">
        <f t="shared" ca="1" si="7"/>
        <v>0</v>
      </c>
      <c r="F64" s="48">
        <f t="shared" ca="1" si="8"/>
        <v>0</v>
      </c>
      <c r="G64" s="48">
        <f t="shared" ca="1" si="17"/>
        <v>0</v>
      </c>
      <c r="H64" s="50">
        <f t="shared" ca="1" si="9"/>
        <v>0</v>
      </c>
      <c r="I64" s="50">
        <f t="shared" ca="1" si="10"/>
        <v>0</v>
      </c>
      <c r="J64" s="50">
        <f t="shared" si="11"/>
        <v>0</v>
      </c>
      <c r="K64" s="50">
        <f t="shared" ca="1" si="12"/>
        <v>0</v>
      </c>
      <c r="L64" s="42">
        <f t="shared" si="0"/>
        <v>0</v>
      </c>
      <c r="M64" s="23">
        <f t="shared" ca="1" si="13"/>
        <v>1</v>
      </c>
      <c r="N64" s="21">
        <f t="shared" ca="1" si="1"/>
        <v>950</v>
      </c>
      <c r="O64" s="24">
        <f t="shared" ca="1" si="14"/>
        <v>1.1351016802507618E-5</v>
      </c>
      <c r="P64" s="7">
        <f t="shared" ca="1" si="15"/>
        <v>-9.8864898319749235E-4</v>
      </c>
    </row>
    <row r="65" spans="2:16" x14ac:dyDescent="0.15">
      <c r="B65" s="47" t="str">
        <f t="shared" si="16"/>
        <v/>
      </c>
      <c r="C65" s="49">
        <f t="shared" ca="1" si="5"/>
        <v>43794</v>
      </c>
      <c r="D65" s="48">
        <f t="shared" ca="1" si="6"/>
        <v>0</v>
      </c>
      <c r="E65" s="48">
        <f t="shared" ca="1" si="7"/>
        <v>0</v>
      </c>
      <c r="F65" s="48">
        <f t="shared" ca="1" si="8"/>
        <v>0</v>
      </c>
      <c r="G65" s="48">
        <f t="shared" ca="1" si="17"/>
        <v>0</v>
      </c>
      <c r="H65" s="50">
        <f t="shared" ca="1" si="9"/>
        <v>0</v>
      </c>
      <c r="I65" s="50">
        <f t="shared" ca="1" si="10"/>
        <v>0</v>
      </c>
      <c r="J65" s="50">
        <f t="shared" si="11"/>
        <v>0</v>
      </c>
      <c r="K65" s="50">
        <f t="shared" ca="1" si="12"/>
        <v>0</v>
      </c>
      <c r="L65" s="42">
        <f t="shared" ref="L65:L96" si="18">IF(B65&lt;=$E$21,1/(1+$E$20)^((C65-$C$33)/360),0)</f>
        <v>0</v>
      </c>
      <c r="M65" s="23">
        <f t="shared" ca="1" si="13"/>
        <v>1</v>
      </c>
      <c r="N65" s="21">
        <f t="shared" ref="N65:N96" ca="1" si="19">C65-$C$33</f>
        <v>981</v>
      </c>
      <c r="O65" s="24">
        <f t="shared" ca="1" si="14"/>
        <v>-9.9986706680763927E-4</v>
      </c>
      <c r="P65" s="7">
        <f t="shared" ca="1" si="15"/>
        <v>-1.3293319236075234E-7</v>
      </c>
    </row>
    <row r="66" spans="2:16" x14ac:dyDescent="0.15">
      <c r="B66" s="47" t="str">
        <f t="shared" si="16"/>
        <v/>
      </c>
      <c r="C66" s="49">
        <f t="shared" ca="1" si="5"/>
        <v>43824</v>
      </c>
      <c r="D66" s="48">
        <f t="shared" ca="1" si="6"/>
        <v>0</v>
      </c>
      <c r="E66" s="48">
        <f t="shared" ref="E66:E97" ca="1" si="20">IF(B66&lt;$E$21,ROUND($E$22*M66,2)-F66,D66)</f>
        <v>0</v>
      </c>
      <c r="F66" s="48">
        <f t="shared" ref="F66:F97" ca="1" si="21">IF($E$22*M66&lt;ROUND(O66,2),$E$22*M66,ROUND(O66,2))</f>
        <v>0</v>
      </c>
      <c r="G66" s="48">
        <f t="shared" ca="1" si="17"/>
        <v>0</v>
      </c>
      <c r="H66" s="50">
        <f t="shared" ca="1" si="9"/>
        <v>0</v>
      </c>
      <c r="I66" s="50">
        <f t="shared" ca="1" si="10"/>
        <v>0</v>
      </c>
      <c r="J66" s="50">
        <f t="shared" si="11"/>
        <v>0</v>
      </c>
      <c r="K66" s="50">
        <f t="shared" ca="1" si="12"/>
        <v>0</v>
      </c>
      <c r="L66" s="42">
        <f t="shared" si="18"/>
        <v>0</v>
      </c>
      <c r="M66" s="23">
        <f t="shared" ref="M66:M97" ca="1" si="22">VLOOKUP(MONTH(C66),$R$33:$S$44,2,0)</f>
        <v>2</v>
      </c>
      <c r="N66" s="21">
        <f t="shared" ca="1" si="19"/>
        <v>1011</v>
      </c>
      <c r="O66" s="24">
        <f t="shared" ref="O66:O97" ca="1" si="23">D66*((1+$E$20)^((C66-C65)/360)-1)+P65*((1+$E$20)^((C66-C65)/360)-0)</f>
        <v>-1.3439264619894497E-7</v>
      </c>
      <c r="P66" s="7">
        <f t="shared" ref="P66:P97" ca="1" si="24">ABS(O66-F66)-0.001</f>
        <v>-9.998656073538011E-4</v>
      </c>
    </row>
    <row r="67" spans="2:16" x14ac:dyDescent="0.15">
      <c r="B67" s="47" t="str">
        <f t="shared" si="16"/>
        <v/>
      </c>
      <c r="C67" s="49">
        <f t="shared" ref="C67:C98" ca="1" si="25">IF($E$13="Mensual",C66+30,IF((MONTH(C66)+1)=2,IF(DAY($E$18)&gt;=28,DATE(YEAR(C66),MONTH(C66)+1,DAY(28)),DATE(YEAR(C66),MONTH(C66)+1,DAY($E$18))),DATE(YEAR(C66),MONTH(C66)+1,DAY($E$18))))</f>
        <v>43855</v>
      </c>
      <c r="D67" s="48">
        <f t="shared" ca="1" si="6"/>
        <v>0</v>
      </c>
      <c r="E67" s="48">
        <f t="shared" ca="1" si="20"/>
        <v>0</v>
      </c>
      <c r="F67" s="48">
        <f t="shared" ca="1" si="21"/>
        <v>0</v>
      </c>
      <c r="G67" s="48">
        <f t="shared" ca="1" si="17"/>
        <v>0</v>
      </c>
      <c r="H67" s="50">
        <f t="shared" ca="1" si="9"/>
        <v>0</v>
      </c>
      <c r="I67" s="50">
        <f t="shared" ref="I67:I97" ca="1" si="26">+IF(E67&gt;0,(($E$12*$E$25)/$E$21),0)</f>
        <v>0</v>
      </c>
      <c r="J67" s="50">
        <f t="shared" si="11"/>
        <v>0</v>
      </c>
      <c r="K67" s="50">
        <f t="shared" ca="1" si="12"/>
        <v>0</v>
      </c>
      <c r="L67" s="42">
        <f t="shared" si="18"/>
        <v>0</v>
      </c>
      <c r="M67" s="23">
        <f t="shared" ca="1" si="22"/>
        <v>1</v>
      </c>
      <c r="N67" s="21">
        <f t="shared" ca="1" si="19"/>
        <v>1042</v>
      </c>
      <c r="O67" s="24">
        <f t="shared" ca="1" si="23"/>
        <v>-1.0112109646776195E-3</v>
      </c>
      <c r="P67" s="7">
        <f t="shared" ca="1" si="24"/>
        <v>1.1210964677619466E-5</v>
      </c>
    </row>
    <row r="68" spans="2:16" x14ac:dyDescent="0.15">
      <c r="B68" s="47" t="str">
        <f t="shared" si="16"/>
        <v/>
      </c>
      <c r="C68" s="49">
        <f t="shared" ca="1" si="25"/>
        <v>43886</v>
      </c>
      <c r="D68" s="48">
        <f t="shared" ca="1" si="6"/>
        <v>0</v>
      </c>
      <c r="E68" s="48">
        <f t="shared" ca="1" si="20"/>
        <v>0</v>
      </c>
      <c r="F68" s="48">
        <f t="shared" ca="1" si="21"/>
        <v>0</v>
      </c>
      <c r="G68" s="48">
        <f t="shared" ca="1" si="17"/>
        <v>0</v>
      </c>
      <c r="H68" s="50">
        <f t="shared" ca="1" si="9"/>
        <v>0</v>
      </c>
      <c r="I68" s="50">
        <f t="shared" ca="1" si="26"/>
        <v>0</v>
      </c>
      <c r="J68" s="50">
        <f t="shared" si="11"/>
        <v>0</v>
      </c>
      <c r="K68" s="50">
        <f t="shared" ca="1" si="12"/>
        <v>0</v>
      </c>
      <c r="L68" s="42">
        <f t="shared" si="18"/>
        <v>0</v>
      </c>
      <c r="M68" s="23">
        <f t="shared" ca="1" si="22"/>
        <v>1</v>
      </c>
      <c r="N68" s="21">
        <f t="shared" ca="1" si="19"/>
        <v>1073</v>
      </c>
      <c r="O68" s="24">
        <f t="shared" ca="1" si="23"/>
        <v>1.1338174173852586E-5</v>
      </c>
      <c r="P68" s="7">
        <f t="shared" ca="1" si="24"/>
        <v>-9.8866182582614754E-4</v>
      </c>
    </row>
    <row r="69" spans="2:16" x14ac:dyDescent="0.15">
      <c r="B69" s="47" t="str">
        <f t="shared" si="16"/>
        <v/>
      </c>
      <c r="C69" s="49">
        <f t="shared" ca="1" si="25"/>
        <v>43915</v>
      </c>
      <c r="D69" s="48">
        <f t="shared" ca="1" si="6"/>
        <v>0</v>
      </c>
      <c r="E69" s="48">
        <f t="shared" ca="1" si="20"/>
        <v>0</v>
      </c>
      <c r="F69" s="48">
        <f t="shared" ca="1" si="21"/>
        <v>0</v>
      </c>
      <c r="G69" s="48">
        <f t="shared" ca="1" si="17"/>
        <v>0</v>
      </c>
      <c r="H69" s="50">
        <f t="shared" ca="1" si="9"/>
        <v>0</v>
      </c>
      <c r="I69" s="50">
        <f t="shared" ca="1" si="26"/>
        <v>0</v>
      </c>
      <c r="J69" s="50">
        <f t="shared" si="11"/>
        <v>0</v>
      </c>
      <c r="K69" s="50">
        <f t="shared" ca="1" si="12"/>
        <v>0</v>
      </c>
      <c r="L69" s="42">
        <f t="shared" si="18"/>
        <v>0</v>
      </c>
      <c r="M69" s="23">
        <f t="shared" ca="1" si="22"/>
        <v>1</v>
      </c>
      <c r="N69" s="21">
        <f t="shared" ca="1" si="19"/>
        <v>1102</v>
      </c>
      <c r="O69" s="24">
        <f t="shared" ca="1" si="23"/>
        <v>-9.9915247252944841E-4</v>
      </c>
      <c r="P69" s="7">
        <f t="shared" ca="1" si="24"/>
        <v>-8.4752747055161226E-7</v>
      </c>
    </row>
    <row r="70" spans="2:16" x14ac:dyDescent="0.15">
      <c r="B70" s="47" t="str">
        <f t="shared" si="16"/>
        <v/>
      </c>
      <c r="C70" s="49">
        <f t="shared" ca="1" si="25"/>
        <v>43946</v>
      </c>
      <c r="D70" s="48">
        <f t="shared" ca="1" si="6"/>
        <v>0</v>
      </c>
      <c r="E70" s="48">
        <f t="shared" ca="1" si="20"/>
        <v>0</v>
      </c>
      <c r="F70" s="48">
        <f t="shared" ca="1" si="21"/>
        <v>0</v>
      </c>
      <c r="G70" s="48">
        <f t="shared" ca="1" si="17"/>
        <v>0</v>
      </c>
      <c r="H70" s="50">
        <f t="shared" ca="1" si="9"/>
        <v>0</v>
      </c>
      <c r="I70" s="50">
        <f t="shared" ca="1" si="26"/>
        <v>0</v>
      </c>
      <c r="J70" s="50">
        <f t="shared" si="11"/>
        <v>0</v>
      </c>
      <c r="K70" s="50">
        <f t="shared" ca="1" si="12"/>
        <v>0</v>
      </c>
      <c r="L70" s="42">
        <f t="shared" si="18"/>
        <v>0</v>
      </c>
      <c r="M70" s="23">
        <f t="shared" ca="1" si="22"/>
        <v>1</v>
      </c>
      <c r="N70" s="21">
        <f t="shared" ca="1" si="19"/>
        <v>1133</v>
      </c>
      <c r="O70" s="24">
        <f t="shared" ca="1" si="23"/>
        <v>-8.5714426497322251E-7</v>
      </c>
      <c r="P70" s="7">
        <f t="shared" ca="1" si="24"/>
        <v>-9.9914285573502685E-4</v>
      </c>
    </row>
    <row r="71" spans="2:16" x14ac:dyDescent="0.15">
      <c r="B71" s="47" t="str">
        <f t="shared" si="16"/>
        <v/>
      </c>
      <c r="C71" s="49">
        <f t="shared" ca="1" si="25"/>
        <v>43976</v>
      </c>
      <c r="D71" s="48">
        <f t="shared" ca="1" si="6"/>
        <v>0</v>
      </c>
      <c r="E71" s="48">
        <f t="shared" ca="1" si="20"/>
        <v>0</v>
      </c>
      <c r="F71" s="48">
        <f t="shared" ca="1" si="21"/>
        <v>0</v>
      </c>
      <c r="G71" s="48">
        <f t="shared" ca="1" si="17"/>
        <v>0</v>
      </c>
      <c r="H71" s="50">
        <f t="shared" ca="1" si="9"/>
        <v>0</v>
      </c>
      <c r="I71" s="50">
        <f t="shared" ca="1" si="26"/>
        <v>0</v>
      </c>
      <c r="J71" s="50">
        <f t="shared" si="11"/>
        <v>0</v>
      </c>
      <c r="K71" s="50">
        <f t="shared" ca="1" si="12"/>
        <v>0</v>
      </c>
      <c r="L71" s="42">
        <f t="shared" si="18"/>
        <v>0</v>
      </c>
      <c r="M71" s="23">
        <f t="shared" ca="1" si="22"/>
        <v>1</v>
      </c>
      <c r="N71" s="21">
        <f t="shared" ca="1" si="19"/>
        <v>1163</v>
      </c>
      <c r="O71" s="24">
        <f t="shared" ca="1" si="23"/>
        <v>-1.0101122972252152E-3</v>
      </c>
      <c r="P71" s="7">
        <f t="shared" ca="1" si="24"/>
        <v>1.0112297225215198E-5</v>
      </c>
    </row>
    <row r="72" spans="2:16" x14ac:dyDescent="0.15">
      <c r="B72" s="47" t="str">
        <f t="shared" si="16"/>
        <v/>
      </c>
      <c r="C72" s="49">
        <f t="shared" ca="1" si="25"/>
        <v>44007</v>
      </c>
      <c r="D72" s="48">
        <f t="shared" ca="1" si="6"/>
        <v>0</v>
      </c>
      <c r="E72" s="48">
        <f t="shared" ca="1" si="20"/>
        <v>0</v>
      </c>
      <c r="F72" s="48">
        <f t="shared" ca="1" si="21"/>
        <v>0</v>
      </c>
      <c r="G72" s="48">
        <f t="shared" ca="1" si="17"/>
        <v>0</v>
      </c>
      <c r="H72" s="50">
        <f t="shared" ca="1" si="9"/>
        <v>0</v>
      </c>
      <c r="I72" s="50">
        <f t="shared" ca="1" si="26"/>
        <v>0</v>
      </c>
      <c r="J72" s="50">
        <f t="shared" si="11"/>
        <v>0</v>
      </c>
      <c r="K72" s="50">
        <f t="shared" ca="1" si="12"/>
        <v>0</v>
      </c>
      <c r="L72" s="42">
        <f t="shared" si="18"/>
        <v>0</v>
      </c>
      <c r="M72" s="23">
        <f t="shared" ca="1" si="22"/>
        <v>1</v>
      </c>
      <c r="N72" s="21">
        <f t="shared" ca="1" si="19"/>
        <v>1194</v>
      </c>
      <c r="O72" s="24">
        <f t="shared" ca="1" si="23"/>
        <v>1.0227040271221508E-5</v>
      </c>
      <c r="P72" s="7">
        <f t="shared" ca="1" si="24"/>
        <v>-9.8977295972877853E-4</v>
      </c>
    </row>
    <row r="73" spans="2:16" x14ac:dyDescent="0.15">
      <c r="B73" s="47" t="str">
        <f t="shared" si="16"/>
        <v/>
      </c>
      <c r="C73" s="49">
        <f t="shared" ca="1" si="25"/>
        <v>44037</v>
      </c>
      <c r="D73" s="48">
        <f t="shared" ca="1" si="6"/>
        <v>0</v>
      </c>
      <c r="E73" s="48">
        <f t="shared" ca="1" si="20"/>
        <v>0</v>
      </c>
      <c r="F73" s="48">
        <f t="shared" ca="1" si="21"/>
        <v>0</v>
      </c>
      <c r="G73" s="48">
        <f t="shared" ca="1" si="17"/>
        <v>0</v>
      </c>
      <c r="H73" s="50">
        <f t="shared" ca="1" si="9"/>
        <v>0</v>
      </c>
      <c r="I73" s="50">
        <f t="shared" ca="1" si="26"/>
        <v>0</v>
      </c>
      <c r="J73" s="50">
        <f t="shared" si="11"/>
        <v>0</v>
      </c>
      <c r="K73" s="50">
        <f t="shared" ca="1" si="12"/>
        <v>0</v>
      </c>
      <c r="L73" s="42">
        <f t="shared" si="18"/>
        <v>0</v>
      </c>
      <c r="M73" s="23">
        <f t="shared" ca="1" si="22"/>
        <v>2</v>
      </c>
      <c r="N73" s="21">
        <f t="shared" ca="1" si="19"/>
        <v>1224</v>
      </c>
      <c r="O73" s="24">
        <f t="shared" ca="1" si="23"/>
        <v>-1.0006395305179258E-3</v>
      </c>
      <c r="P73" s="7">
        <f t="shared" ca="1" si="24"/>
        <v>6.395305179257918E-7</v>
      </c>
    </row>
    <row r="74" spans="2:16" x14ac:dyDescent="0.15">
      <c r="B74" s="47" t="str">
        <f t="shared" si="16"/>
        <v/>
      </c>
      <c r="C74" s="49">
        <f t="shared" ca="1" si="25"/>
        <v>44068</v>
      </c>
      <c r="D74" s="48">
        <f t="shared" ca="1" si="6"/>
        <v>0</v>
      </c>
      <c r="E74" s="48">
        <f t="shared" ca="1" si="20"/>
        <v>0</v>
      </c>
      <c r="F74" s="48">
        <f t="shared" ca="1" si="21"/>
        <v>0</v>
      </c>
      <c r="G74" s="48">
        <f t="shared" ca="1" si="17"/>
        <v>0</v>
      </c>
      <c r="H74" s="50">
        <f t="shared" ca="1" si="9"/>
        <v>0</v>
      </c>
      <c r="I74" s="50">
        <f t="shared" ca="1" si="26"/>
        <v>0</v>
      </c>
      <c r="J74" s="50">
        <f t="shared" si="11"/>
        <v>0</v>
      </c>
      <c r="K74" s="50">
        <f t="shared" ca="1" si="12"/>
        <v>0</v>
      </c>
      <c r="L74" s="42">
        <f t="shared" si="18"/>
        <v>0</v>
      </c>
      <c r="M74" s="23">
        <f t="shared" ca="1" si="22"/>
        <v>1</v>
      </c>
      <c r="N74" s="21">
        <f t="shared" ca="1" si="19"/>
        <v>1255</v>
      </c>
      <c r="O74" s="24">
        <f t="shared" ca="1" si="23"/>
        <v>6.4678719541523696E-7</v>
      </c>
      <c r="P74" s="7">
        <f t="shared" ca="1" si="24"/>
        <v>-9.9935321280458485E-4</v>
      </c>
    </row>
    <row r="75" spans="2:16" x14ac:dyDescent="0.15">
      <c r="B75" s="47" t="str">
        <f t="shared" si="16"/>
        <v/>
      </c>
      <c r="C75" s="49">
        <f t="shared" ca="1" si="25"/>
        <v>44099</v>
      </c>
      <c r="D75" s="48">
        <f t="shared" ca="1" si="6"/>
        <v>0</v>
      </c>
      <c r="E75" s="48">
        <f t="shared" ca="1" si="20"/>
        <v>0</v>
      </c>
      <c r="F75" s="48">
        <f t="shared" ca="1" si="21"/>
        <v>0</v>
      </c>
      <c r="G75" s="48">
        <f t="shared" ca="1" si="17"/>
        <v>0</v>
      </c>
      <c r="H75" s="50">
        <f t="shared" ca="1" si="9"/>
        <v>0</v>
      </c>
      <c r="I75" s="50">
        <f t="shared" ca="1" si="26"/>
        <v>0</v>
      </c>
      <c r="J75" s="50">
        <f t="shared" si="11"/>
        <v>0</v>
      </c>
      <c r="K75" s="50">
        <f t="shared" ca="1" si="12"/>
        <v>0</v>
      </c>
      <c r="L75" s="42">
        <f t="shared" si="18"/>
        <v>0</v>
      </c>
      <c r="M75" s="23">
        <f t="shared" ca="1" si="22"/>
        <v>1</v>
      </c>
      <c r="N75" s="21">
        <f t="shared" ca="1" si="19"/>
        <v>1286</v>
      </c>
      <c r="O75" s="24">
        <f t="shared" ca="1" si="23"/>
        <v>-1.010692756047782E-3</v>
      </c>
      <c r="P75" s="7">
        <f t="shared" ca="1" si="24"/>
        <v>1.0692756047781969E-5</v>
      </c>
    </row>
    <row r="76" spans="2:16" x14ac:dyDescent="0.15">
      <c r="B76" s="47" t="str">
        <f t="shared" si="16"/>
        <v/>
      </c>
      <c r="C76" s="49">
        <f t="shared" ca="1" si="25"/>
        <v>44129</v>
      </c>
      <c r="D76" s="48">
        <f t="shared" ca="1" si="6"/>
        <v>0</v>
      </c>
      <c r="E76" s="48">
        <f t="shared" ca="1" si="20"/>
        <v>0</v>
      </c>
      <c r="F76" s="48">
        <f t="shared" ca="1" si="21"/>
        <v>0</v>
      </c>
      <c r="G76" s="48">
        <f t="shared" ca="1" si="17"/>
        <v>0</v>
      </c>
      <c r="H76" s="50">
        <f t="shared" ca="1" si="9"/>
        <v>0</v>
      </c>
      <c r="I76" s="50">
        <f t="shared" ca="1" si="26"/>
        <v>0</v>
      </c>
      <c r="J76" s="50">
        <f t="shared" si="11"/>
        <v>0</v>
      </c>
      <c r="K76" s="50">
        <f t="shared" ca="1" si="12"/>
        <v>0</v>
      </c>
      <c r="L76" s="42">
        <f t="shared" si="18"/>
        <v>0</v>
      </c>
      <c r="M76" s="23">
        <f t="shared" ca="1" si="22"/>
        <v>1</v>
      </c>
      <c r="N76" s="21">
        <f t="shared" ca="1" si="19"/>
        <v>1316</v>
      </c>
      <c r="O76" s="24">
        <f t="shared" ca="1" si="23"/>
        <v>1.081015023336989E-5</v>
      </c>
      <c r="P76" s="7">
        <f t="shared" ca="1" si="24"/>
        <v>-9.8918984976663024E-4</v>
      </c>
    </row>
    <row r="77" spans="2:16" x14ac:dyDescent="0.15">
      <c r="B77" s="47" t="str">
        <f t="shared" si="16"/>
        <v/>
      </c>
      <c r="C77" s="49">
        <f t="shared" ca="1" si="25"/>
        <v>44160</v>
      </c>
      <c r="D77" s="48">
        <f t="shared" ca="1" si="6"/>
        <v>0</v>
      </c>
      <c r="E77" s="48">
        <f t="shared" ca="1" si="20"/>
        <v>0</v>
      </c>
      <c r="F77" s="48">
        <f t="shared" ca="1" si="21"/>
        <v>0</v>
      </c>
      <c r="G77" s="48">
        <f t="shared" ca="1" si="17"/>
        <v>0</v>
      </c>
      <c r="H77" s="50">
        <f t="shared" ca="1" si="9"/>
        <v>0</v>
      </c>
      <c r="I77" s="50">
        <f t="shared" ca="1" si="26"/>
        <v>0</v>
      </c>
      <c r="J77" s="50">
        <f t="shared" si="11"/>
        <v>0</v>
      </c>
      <c r="K77" s="50">
        <f t="shared" ca="1" si="12"/>
        <v>0</v>
      </c>
      <c r="L77" s="42">
        <f t="shared" si="18"/>
        <v>0</v>
      </c>
      <c r="M77" s="23">
        <f t="shared" ca="1" si="22"/>
        <v>1</v>
      </c>
      <c r="N77" s="21">
        <f t="shared" ca="1" si="19"/>
        <v>1347</v>
      </c>
      <c r="O77" s="24">
        <f t="shared" ca="1" si="23"/>
        <v>-1.0004140705260564E-3</v>
      </c>
      <c r="P77" s="7">
        <f t="shared" ca="1" si="24"/>
        <v>4.1407052605636242E-7</v>
      </c>
    </row>
    <row r="78" spans="2:16" x14ac:dyDescent="0.15">
      <c r="B78" s="47" t="str">
        <f t="shared" si="16"/>
        <v/>
      </c>
      <c r="C78" s="49">
        <f t="shared" ca="1" si="25"/>
        <v>44190</v>
      </c>
      <c r="D78" s="48">
        <f t="shared" ca="1" si="6"/>
        <v>0</v>
      </c>
      <c r="E78" s="48">
        <f t="shared" ca="1" si="20"/>
        <v>0</v>
      </c>
      <c r="F78" s="48">
        <f t="shared" ca="1" si="21"/>
        <v>0</v>
      </c>
      <c r="G78" s="48">
        <f t="shared" ca="1" si="17"/>
        <v>0</v>
      </c>
      <c r="H78" s="50">
        <f t="shared" ca="1" si="9"/>
        <v>0</v>
      </c>
      <c r="I78" s="50">
        <f t="shared" ca="1" si="26"/>
        <v>0</v>
      </c>
      <c r="J78" s="50">
        <f t="shared" si="11"/>
        <v>0</v>
      </c>
      <c r="K78" s="50">
        <f t="shared" ca="1" si="12"/>
        <v>0</v>
      </c>
      <c r="L78" s="42">
        <f t="shared" si="18"/>
        <v>0</v>
      </c>
      <c r="M78" s="23">
        <f t="shared" ca="1" si="22"/>
        <v>2</v>
      </c>
      <c r="N78" s="21">
        <f t="shared" ca="1" si="19"/>
        <v>1377</v>
      </c>
      <c r="O78" s="24">
        <f t="shared" ca="1" si="23"/>
        <v>4.1861654505886565E-7</v>
      </c>
      <c r="P78" s="7">
        <f t="shared" ca="1" si="24"/>
        <v>-9.9958138345494123E-4</v>
      </c>
    </row>
    <row r="79" spans="2:16" x14ac:dyDescent="0.15">
      <c r="B79" s="47" t="str">
        <f t="shared" si="16"/>
        <v/>
      </c>
      <c r="C79" s="49">
        <f t="shared" ca="1" si="25"/>
        <v>44221</v>
      </c>
      <c r="D79" s="48">
        <f t="shared" ca="1" si="6"/>
        <v>0</v>
      </c>
      <c r="E79" s="48">
        <f t="shared" ca="1" si="20"/>
        <v>0</v>
      </c>
      <c r="F79" s="48">
        <f t="shared" ca="1" si="21"/>
        <v>0</v>
      </c>
      <c r="G79" s="48">
        <f t="shared" ca="1" si="17"/>
        <v>0</v>
      </c>
      <c r="H79" s="50">
        <f t="shared" ca="1" si="9"/>
        <v>0</v>
      </c>
      <c r="I79" s="50">
        <f t="shared" ca="1" si="26"/>
        <v>0</v>
      </c>
      <c r="J79" s="50">
        <f t="shared" si="11"/>
        <v>0</v>
      </c>
      <c r="K79" s="50">
        <f t="shared" ca="1" si="12"/>
        <v>0</v>
      </c>
      <c r="L79" s="42">
        <f t="shared" si="18"/>
        <v>0</v>
      </c>
      <c r="M79" s="23">
        <f t="shared" ca="1" si="22"/>
        <v>1</v>
      </c>
      <c r="N79" s="21">
        <f t="shared" ca="1" si="19"/>
        <v>1408</v>
      </c>
      <c r="O79" s="24">
        <f t="shared" ca="1" si="23"/>
        <v>-1.0109235157236434E-3</v>
      </c>
      <c r="P79" s="7">
        <f t="shared" ca="1" si="24"/>
        <v>1.09235157236434E-5</v>
      </c>
    </row>
    <row r="80" spans="2:16" x14ac:dyDescent="0.15">
      <c r="B80" s="47" t="str">
        <f t="shared" si="16"/>
        <v/>
      </c>
      <c r="C80" s="49">
        <f t="shared" ca="1" si="25"/>
        <v>44252</v>
      </c>
      <c r="D80" s="48">
        <f t="shared" ca="1" si="6"/>
        <v>0</v>
      </c>
      <c r="E80" s="48">
        <f t="shared" ca="1" si="20"/>
        <v>0</v>
      </c>
      <c r="F80" s="48">
        <f t="shared" ca="1" si="21"/>
        <v>0</v>
      </c>
      <c r="G80" s="48">
        <f t="shared" ca="1" si="17"/>
        <v>0</v>
      </c>
      <c r="H80" s="50">
        <f t="shared" ca="1" si="9"/>
        <v>0</v>
      </c>
      <c r="I80" s="50">
        <f t="shared" ca="1" si="26"/>
        <v>0</v>
      </c>
      <c r="J80" s="50">
        <f t="shared" si="11"/>
        <v>0</v>
      </c>
      <c r="K80" s="50">
        <f t="shared" ca="1" si="12"/>
        <v>0</v>
      </c>
      <c r="L80" s="42">
        <f t="shared" si="18"/>
        <v>0</v>
      </c>
      <c r="M80" s="23">
        <f t="shared" ca="1" si="22"/>
        <v>1</v>
      </c>
      <c r="N80" s="21">
        <f t="shared" ca="1" si="19"/>
        <v>1439</v>
      </c>
      <c r="O80" s="24">
        <f t="shared" ca="1" si="23"/>
        <v>1.1047463570439604E-5</v>
      </c>
      <c r="P80" s="7">
        <f t="shared" ca="1" si="24"/>
        <v>-9.8895253642956047E-4</v>
      </c>
    </row>
    <row r="81" spans="2:16" x14ac:dyDescent="0.15">
      <c r="B81" s="47" t="str">
        <f t="shared" si="16"/>
        <v/>
      </c>
      <c r="C81" s="49">
        <f t="shared" ca="1" si="25"/>
        <v>44280</v>
      </c>
      <c r="D81" s="48">
        <f t="shared" ca="1" si="6"/>
        <v>0</v>
      </c>
      <c r="E81" s="48">
        <f t="shared" ca="1" si="20"/>
        <v>0</v>
      </c>
      <c r="F81" s="48">
        <f t="shared" ca="1" si="21"/>
        <v>0</v>
      </c>
      <c r="G81" s="48">
        <f t="shared" ca="1" si="17"/>
        <v>0</v>
      </c>
      <c r="H81" s="50">
        <f t="shared" ca="1" si="9"/>
        <v>0</v>
      </c>
      <c r="I81" s="50">
        <f t="shared" ca="1" si="26"/>
        <v>0</v>
      </c>
      <c r="J81" s="50">
        <f t="shared" si="11"/>
        <v>0</v>
      </c>
      <c r="K81" s="50">
        <f t="shared" ca="1" si="12"/>
        <v>0</v>
      </c>
      <c r="L81" s="42">
        <f t="shared" si="18"/>
        <v>0</v>
      </c>
      <c r="M81" s="23">
        <f t="shared" ca="1" si="22"/>
        <v>1</v>
      </c>
      <c r="N81" s="21">
        <f t="shared" ca="1" si="19"/>
        <v>1467</v>
      </c>
      <c r="O81" s="24">
        <f t="shared" ca="1" si="23"/>
        <v>-9.9908256818645653E-4</v>
      </c>
      <c r="P81" s="7">
        <f t="shared" ca="1" si="24"/>
        <v>-9.1743181354349106E-7</v>
      </c>
    </row>
    <row r="82" spans="2:16" x14ac:dyDescent="0.15">
      <c r="B82" s="47" t="str">
        <f t="shared" si="16"/>
        <v/>
      </c>
      <c r="C82" s="49">
        <f t="shared" ca="1" si="25"/>
        <v>44311</v>
      </c>
      <c r="D82" s="48">
        <f t="shared" ca="1" si="6"/>
        <v>0</v>
      </c>
      <c r="E82" s="48">
        <f t="shared" ca="1" si="20"/>
        <v>0</v>
      </c>
      <c r="F82" s="48">
        <f t="shared" ca="1" si="21"/>
        <v>0</v>
      </c>
      <c r="G82" s="48">
        <f t="shared" ca="1" si="17"/>
        <v>0</v>
      </c>
      <c r="H82" s="50">
        <f t="shared" ca="1" si="9"/>
        <v>0</v>
      </c>
      <c r="I82" s="50">
        <f t="shared" ca="1" si="26"/>
        <v>0</v>
      </c>
      <c r="J82" s="50">
        <f t="shared" si="11"/>
        <v>0</v>
      </c>
      <c r="K82" s="50">
        <f t="shared" ca="1" si="12"/>
        <v>0</v>
      </c>
      <c r="L82" s="42">
        <f t="shared" si="18"/>
        <v>0</v>
      </c>
      <c r="M82" s="23">
        <f t="shared" ca="1" si="22"/>
        <v>1</v>
      </c>
      <c r="N82" s="21">
        <f t="shared" ca="1" si="19"/>
        <v>1498</v>
      </c>
      <c r="O82" s="24">
        <f t="shared" ca="1" si="23"/>
        <v>-9.2784180431458736E-7</v>
      </c>
      <c r="P82" s="7">
        <f t="shared" ca="1" si="24"/>
        <v>-9.9907215819568544E-4</v>
      </c>
    </row>
    <row r="83" spans="2:16" x14ac:dyDescent="0.15">
      <c r="B83" s="47" t="str">
        <f t="shared" si="16"/>
        <v/>
      </c>
      <c r="C83" s="49">
        <f t="shared" ca="1" si="25"/>
        <v>44341</v>
      </c>
      <c r="D83" s="48">
        <f t="shared" ca="1" si="6"/>
        <v>0</v>
      </c>
      <c r="E83" s="48">
        <f t="shared" ca="1" si="20"/>
        <v>0</v>
      </c>
      <c r="F83" s="48">
        <f t="shared" ca="1" si="21"/>
        <v>0</v>
      </c>
      <c r="G83" s="48">
        <f t="shared" ca="1" si="17"/>
        <v>0</v>
      </c>
      <c r="H83" s="50">
        <f t="shared" ca="1" si="9"/>
        <v>0</v>
      </c>
      <c r="I83" s="50">
        <f t="shared" ca="1" si="26"/>
        <v>0</v>
      </c>
      <c r="J83" s="50">
        <f t="shared" si="11"/>
        <v>0</v>
      </c>
      <c r="K83" s="50">
        <f t="shared" ca="1" si="12"/>
        <v>0</v>
      </c>
      <c r="L83" s="42">
        <f t="shared" si="18"/>
        <v>0</v>
      </c>
      <c r="M83" s="23">
        <f t="shared" ca="1" si="22"/>
        <v>1</v>
      </c>
      <c r="N83" s="21">
        <f t="shared" ca="1" si="19"/>
        <v>1528</v>
      </c>
      <c r="O83" s="24">
        <f t="shared" ca="1" si="23"/>
        <v>-1.010040823508056E-3</v>
      </c>
      <c r="P83" s="7">
        <f t="shared" ca="1" si="24"/>
        <v>1.0040823508056023E-5</v>
      </c>
    </row>
    <row r="84" spans="2:16" x14ac:dyDescent="0.15">
      <c r="B84" s="47" t="str">
        <f t="shared" si="16"/>
        <v/>
      </c>
      <c r="C84" s="49">
        <f t="shared" ca="1" si="25"/>
        <v>44372</v>
      </c>
      <c r="D84" s="48">
        <f t="shared" ca="1" si="6"/>
        <v>0</v>
      </c>
      <c r="E84" s="48">
        <f t="shared" ca="1" si="20"/>
        <v>0</v>
      </c>
      <c r="F84" s="48">
        <f t="shared" ca="1" si="21"/>
        <v>0</v>
      </c>
      <c r="G84" s="48">
        <f t="shared" ca="1" si="17"/>
        <v>0</v>
      </c>
      <c r="H84" s="50">
        <f t="shared" ca="1" si="9"/>
        <v>0</v>
      </c>
      <c r="I84" s="50">
        <f t="shared" ca="1" si="26"/>
        <v>0</v>
      </c>
      <c r="J84" s="50">
        <f t="shared" si="11"/>
        <v>0</v>
      </c>
      <c r="K84" s="50">
        <f t="shared" ca="1" si="12"/>
        <v>0</v>
      </c>
      <c r="L84" s="42">
        <f t="shared" si="18"/>
        <v>0</v>
      </c>
      <c r="M84" s="23">
        <f t="shared" ca="1" si="22"/>
        <v>1</v>
      </c>
      <c r="N84" s="21">
        <f t="shared" ca="1" si="19"/>
        <v>1559</v>
      </c>
      <c r="O84" s="24">
        <f t="shared" ca="1" si="23"/>
        <v>1.0154755550208947E-5</v>
      </c>
      <c r="P84" s="7">
        <f t="shared" ca="1" si="24"/>
        <v>-9.8984524444979097E-4</v>
      </c>
    </row>
    <row r="85" spans="2:16" x14ac:dyDescent="0.15">
      <c r="B85" s="47" t="str">
        <f t="shared" si="16"/>
        <v/>
      </c>
      <c r="C85" s="49">
        <f t="shared" ca="1" si="25"/>
        <v>44402</v>
      </c>
      <c r="D85" s="48">
        <f t="shared" ca="1" si="6"/>
        <v>0</v>
      </c>
      <c r="E85" s="48">
        <f t="shared" ca="1" si="20"/>
        <v>0</v>
      </c>
      <c r="F85" s="48">
        <f t="shared" ca="1" si="21"/>
        <v>0</v>
      </c>
      <c r="G85" s="48">
        <f ca="1">+F85+E85</f>
        <v>0</v>
      </c>
      <c r="H85" s="50">
        <f t="shared" ca="1" si="9"/>
        <v>0</v>
      </c>
      <c r="I85" s="50">
        <f t="shared" ca="1" si="26"/>
        <v>0</v>
      </c>
      <c r="J85" s="50">
        <f t="shared" si="11"/>
        <v>0</v>
      </c>
      <c r="K85" s="50">
        <f t="shared" ca="1" si="12"/>
        <v>0</v>
      </c>
      <c r="L85" s="42">
        <f t="shared" si="18"/>
        <v>0</v>
      </c>
      <c r="M85" s="23">
        <f t="shared" ca="1" si="22"/>
        <v>2</v>
      </c>
      <c r="N85" s="21">
        <f t="shared" ca="1" si="19"/>
        <v>1589</v>
      </c>
      <c r="O85" s="24">
        <f t="shared" ca="1" si="23"/>
        <v>-1.0007126088421884E-3</v>
      </c>
      <c r="P85" s="7">
        <f t="shared" ca="1" si="24"/>
        <v>7.1260884218840581E-7</v>
      </c>
    </row>
    <row r="86" spans="2:16" x14ac:dyDescent="0.15">
      <c r="B86" s="47" t="str">
        <f t="shared" si="16"/>
        <v/>
      </c>
      <c r="C86" s="49">
        <f t="shared" ca="1" si="25"/>
        <v>44433</v>
      </c>
      <c r="D86" s="48">
        <f t="shared" ca="1" si="6"/>
        <v>0</v>
      </c>
      <c r="E86" s="48">
        <f t="shared" ca="1" si="20"/>
        <v>0</v>
      </c>
      <c r="F86" s="48">
        <f t="shared" ca="1" si="21"/>
        <v>0</v>
      </c>
      <c r="G86" s="48">
        <f ca="1">+F86+E86</f>
        <v>0</v>
      </c>
      <c r="H86" s="50">
        <f t="shared" ca="1" si="9"/>
        <v>0</v>
      </c>
      <c r="I86" s="50">
        <f t="shared" ca="1" si="26"/>
        <v>0</v>
      </c>
      <c r="J86" s="50">
        <f t="shared" si="11"/>
        <v>0</v>
      </c>
      <c r="K86" s="50">
        <f t="shared" ca="1" si="12"/>
        <v>0</v>
      </c>
      <c r="L86" s="42">
        <f t="shared" si="18"/>
        <v>0</v>
      </c>
      <c r="M86" s="23">
        <f t="shared" ca="1" si="22"/>
        <v>1</v>
      </c>
      <c r="N86" s="21">
        <f t="shared" ca="1" si="19"/>
        <v>1620</v>
      </c>
      <c r="O86" s="24">
        <f t="shared" ca="1" si="23"/>
        <v>7.2069473081911578E-7</v>
      </c>
      <c r="P86" s="7">
        <f t="shared" ca="1" si="24"/>
        <v>-9.9927930526918086E-4</v>
      </c>
    </row>
    <row r="87" spans="2:16" x14ac:dyDescent="0.15">
      <c r="B87" s="47" t="str">
        <f t="shared" si="16"/>
        <v/>
      </c>
      <c r="C87" s="49">
        <f t="shared" ca="1" si="25"/>
        <v>44464</v>
      </c>
      <c r="D87" s="48">
        <f t="shared" ca="1" si="6"/>
        <v>0</v>
      </c>
      <c r="E87" s="48">
        <f t="shared" ca="1" si="20"/>
        <v>0</v>
      </c>
      <c r="F87" s="48">
        <f t="shared" ca="1" si="21"/>
        <v>0</v>
      </c>
      <c r="G87" s="48">
        <f t="shared" ca="1" si="17"/>
        <v>0</v>
      </c>
      <c r="H87" s="50">
        <f t="shared" ca="1" si="9"/>
        <v>0</v>
      </c>
      <c r="I87" s="50">
        <f t="shared" ca="1" si="26"/>
        <v>0</v>
      </c>
      <c r="J87" s="50">
        <f t="shared" si="11"/>
        <v>0</v>
      </c>
      <c r="K87" s="50">
        <f t="shared" ca="1" si="12"/>
        <v>0</v>
      </c>
      <c r="L87" s="42">
        <f t="shared" si="18"/>
        <v>0</v>
      </c>
      <c r="M87" s="23">
        <f t="shared" ca="1" si="22"/>
        <v>1</v>
      </c>
      <c r="N87" s="21">
        <f t="shared" ca="1" si="19"/>
        <v>1651</v>
      </c>
      <c r="O87" s="24">
        <f t="shared" ca="1" si="23"/>
        <v>-1.0106180098922754E-3</v>
      </c>
      <c r="P87" s="7">
        <f t="shared" ca="1" si="24"/>
        <v>1.0618009892275366E-5</v>
      </c>
    </row>
    <row r="88" spans="2:16" x14ac:dyDescent="0.15">
      <c r="B88" s="47" t="str">
        <f t="shared" si="16"/>
        <v/>
      </c>
      <c r="C88" s="49">
        <f t="shared" ca="1" si="25"/>
        <v>44494</v>
      </c>
      <c r="D88" s="48">
        <f t="shared" ca="1" si="6"/>
        <v>0</v>
      </c>
      <c r="E88" s="48">
        <f t="shared" ca="1" si="20"/>
        <v>0</v>
      </c>
      <c r="F88" s="48">
        <f t="shared" ca="1" si="21"/>
        <v>0</v>
      </c>
      <c r="G88" s="48">
        <f t="shared" ca="1" si="17"/>
        <v>0</v>
      </c>
      <c r="H88" s="50">
        <f t="shared" ca="1" si="9"/>
        <v>0</v>
      </c>
      <c r="I88" s="50">
        <f t="shared" ca="1" si="26"/>
        <v>0</v>
      </c>
      <c r="J88" s="50">
        <f t="shared" si="11"/>
        <v>0</v>
      </c>
      <c r="K88" s="50">
        <f t="shared" ca="1" si="12"/>
        <v>0</v>
      </c>
      <c r="L88" s="42">
        <f t="shared" si="18"/>
        <v>0</v>
      </c>
      <c r="M88" s="23">
        <f t="shared" ca="1" si="22"/>
        <v>1</v>
      </c>
      <c r="N88" s="21">
        <f t="shared" ca="1" si="19"/>
        <v>1681</v>
      </c>
      <c r="O88" s="24">
        <f t="shared" ca="1" si="23"/>
        <v>1.0734583450888134E-5</v>
      </c>
      <c r="P88" s="7">
        <f t="shared" ca="1" si="24"/>
        <v>-9.8926541654911185E-4</v>
      </c>
    </row>
    <row r="89" spans="2:16" x14ac:dyDescent="0.15">
      <c r="B89" s="47" t="str">
        <f t="shared" si="16"/>
        <v/>
      </c>
      <c r="C89" s="49">
        <f t="shared" ca="1" si="25"/>
        <v>44525</v>
      </c>
      <c r="D89" s="48">
        <f t="shared" ca="1" si="6"/>
        <v>0</v>
      </c>
      <c r="E89" s="48">
        <f t="shared" ca="1" si="20"/>
        <v>0</v>
      </c>
      <c r="F89" s="48">
        <f t="shared" ca="1" si="21"/>
        <v>0</v>
      </c>
      <c r="G89" s="48">
        <f t="shared" ca="1" si="17"/>
        <v>0</v>
      </c>
      <c r="H89" s="50">
        <f t="shared" ca="1" si="9"/>
        <v>0</v>
      </c>
      <c r="I89" s="50">
        <f t="shared" ca="1" si="26"/>
        <v>0</v>
      </c>
      <c r="J89" s="50">
        <f t="shared" si="11"/>
        <v>0</v>
      </c>
      <c r="K89" s="50">
        <f t="shared" ca="1" si="12"/>
        <v>0</v>
      </c>
      <c r="L89" s="42">
        <f t="shared" si="18"/>
        <v>0</v>
      </c>
      <c r="M89" s="23">
        <f t="shared" ca="1" si="22"/>
        <v>1</v>
      </c>
      <c r="N89" s="21">
        <f t="shared" ca="1" si="19"/>
        <v>1712</v>
      </c>
      <c r="O89" s="24">
        <f t="shared" ca="1" si="23"/>
        <v>-1.0004904947559215E-3</v>
      </c>
      <c r="P89" s="7">
        <f t="shared" ca="1" si="24"/>
        <v>4.9049475592147056E-7</v>
      </c>
    </row>
    <row r="90" spans="2:16" x14ac:dyDescent="0.15">
      <c r="B90" s="47" t="str">
        <f t="shared" si="16"/>
        <v/>
      </c>
      <c r="C90" s="49">
        <f t="shared" ca="1" si="25"/>
        <v>44555</v>
      </c>
      <c r="D90" s="48">
        <f t="shared" ca="1" si="6"/>
        <v>0</v>
      </c>
      <c r="E90" s="48">
        <f t="shared" ca="1" si="20"/>
        <v>0</v>
      </c>
      <c r="F90" s="48">
        <f t="shared" ca="1" si="21"/>
        <v>0</v>
      </c>
      <c r="G90" s="48">
        <f t="shared" ca="1" si="17"/>
        <v>0</v>
      </c>
      <c r="H90" s="50">
        <f t="shared" ca="1" si="9"/>
        <v>0</v>
      </c>
      <c r="I90" s="50">
        <f t="shared" ca="1" si="26"/>
        <v>0</v>
      </c>
      <c r="J90" s="50">
        <f t="shared" si="11"/>
        <v>0</v>
      </c>
      <c r="K90" s="50">
        <f t="shared" ca="1" si="12"/>
        <v>0</v>
      </c>
      <c r="L90" s="42">
        <f t="shared" si="18"/>
        <v>0</v>
      </c>
      <c r="M90" s="23">
        <f t="shared" ca="1" si="22"/>
        <v>2</v>
      </c>
      <c r="N90" s="21">
        <f t="shared" ca="1" si="19"/>
        <v>1742</v>
      </c>
      <c r="O90" s="24">
        <f t="shared" ca="1" si="23"/>
        <v>4.958798252290688E-7</v>
      </c>
      <c r="P90" s="7">
        <f t="shared" ca="1" si="24"/>
        <v>-9.9950412017477098E-4</v>
      </c>
    </row>
    <row r="91" spans="2:16" x14ac:dyDescent="0.15">
      <c r="B91" s="47" t="str">
        <f t="shared" si="16"/>
        <v/>
      </c>
      <c r="C91" s="49">
        <f t="shared" ca="1" si="25"/>
        <v>44586</v>
      </c>
      <c r="D91" s="48">
        <f t="shared" ca="1" si="6"/>
        <v>0</v>
      </c>
      <c r="E91" s="48">
        <f t="shared" ca="1" si="20"/>
        <v>0</v>
      </c>
      <c r="F91" s="48">
        <f t="shared" ca="1" si="21"/>
        <v>0</v>
      </c>
      <c r="G91" s="48">
        <f t="shared" ca="1" si="17"/>
        <v>0</v>
      </c>
      <c r="H91" s="50">
        <f t="shared" ca="1" si="9"/>
        <v>0</v>
      </c>
      <c r="I91" s="50">
        <f t="shared" ca="1" si="26"/>
        <v>0</v>
      </c>
      <c r="J91" s="50">
        <f t="shared" si="11"/>
        <v>0</v>
      </c>
      <c r="K91" s="50">
        <f t="shared" ca="1" si="12"/>
        <v>0</v>
      </c>
      <c r="L91" s="42">
        <f t="shared" si="18"/>
        <v>0</v>
      </c>
      <c r="M91" s="23">
        <f t="shared" ca="1" si="22"/>
        <v>1</v>
      </c>
      <c r="N91" s="21">
        <f t="shared" ca="1" si="19"/>
        <v>1773</v>
      </c>
      <c r="O91" s="24">
        <f t="shared" ca="1" si="23"/>
        <v>-1.01084537574613E-3</v>
      </c>
      <c r="P91" s="7">
        <f t="shared" ca="1" si="24"/>
        <v>1.0845375746129952E-5</v>
      </c>
    </row>
    <row r="92" spans="2:16" x14ac:dyDescent="0.15">
      <c r="B92" s="47" t="str">
        <f t="shared" si="16"/>
        <v/>
      </c>
      <c r="C92" s="49">
        <f t="shared" ca="1" si="25"/>
        <v>44617</v>
      </c>
      <c r="D92" s="48">
        <f t="shared" ca="1" si="6"/>
        <v>0</v>
      </c>
      <c r="E92" s="48">
        <f t="shared" ca="1" si="20"/>
        <v>0</v>
      </c>
      <c r="F92" s="48">
        <f t="shared" ca="1" si="21"/>
        <v>0</v>
      </c>
      <c r="G92" s="48">
        <f t="shared" ca="1" si="17"/>
        <v>0</v>
      </c>
      <c r="H92" s="50">
        <f t="shared" ca="1" si="9"/>
        <v>0</v>
      </c>
      <c r="I92" s="50">
        <f t="shared" ca="1" si="26"/>
        <v>0</v>
      </c>
      <c r="J92" s="50">
        <f t="shared" si="11"/>
        <v>0</v>
      </c>
      <c r="K92" s="50">
        <f t="shared" ca="1" si="12"/>
        <v>0</v>
      </c>
      <c r="L92" s="42">
        <f t="shared" si="18"/>
        <v>0</v>
      </c>
      <c r="M92" s="23">
        <f t="shared" ca="1" si="22"/>
        <v>1</v>
      </c>
      <c r="N92" s="21">
        <f t="shared" ca="1" si="19"/>
        <v>1804</v>
      </c>
      <c r="O92" s="24">
        <f t="shared" ca="1" si="23"/>
        <v>1.0968436947801408E-5</v>
      </c>
      <c r="P92" s="7">
        <f t="shared" ca="1" si="24"/>
        <v>-9.8903156305219864E-4</v>
      </c>
    </row>
    <row r="93" spans="2:16" x14ac:dyDescent="0.15">
      <c r="B93" s="80" t="str">
        <f t="shared" si="16"/>
        <v/>
      </c>
      <c r="C93" s="49">
        <f t="shared" ca="1" si="25"/>
        <v>44645</v>
      </c>
      <c r="D93" s="48">
        <f t="shared" ca="1" si="6"/>
        <v>0</v>
      </c>
      <c r="E93" s="48">
        <f t="shared" ca="1" si="20"/>
        <v>0</v>
      </c>
      <c r="F93" s="48">
        <f t="shared" ca="1" si="21"/>
        <v>0</v>
      </c>
      <c r="G93" s="48">
        <f ca="1">+F93+E93</f>
        <v>0</v>
      </c>
      <c r="H93" s="50">
        <f t="shared" ca="1" si="9"/>
        <v>0</v>
      </c>
      <c r="I93" s="50">
        <f t="shared" ca="1" si="26"/>
        <v>0</v>
      </c>
      <c r="J93" s="50">
        <f t="shared" si="11"/>
        <v>0</v>
      </c>
      <c r="K93" s="50">
        <f t="shared" ca="1" si="12"/>
        <v>0</v>
      </c>
      <c r="L93" s="42">
        <f t="shared" si="18"/>
        <v>0</v>
      </c>
      <c r="M93" s="23">
        <f t="shared" ca="1" si="22"/>
        <v>1</v>
      </c>
      <c r="N93" s="21">
        <f t="shared" ca="1" si="19"/>
        <v>1832</v>
      </c>
      <c r="O93" s="24">
        <f t="shared" ca="1" si="23"/>
        <v>-9.9916240429404708E-4</v>
      </c>
      <c r="P93" s="7">
        <f t="shared" ca="1" si="24"/>
        <v>-8.3759570595294194E-7</v>
      </c>
    </row>
    <row r="94" spans="2:16" x14ac:dyDescent="0.15">
      <c r="B94" s="73" t="str">
        <f t="shared" si="16"/>
        <v/>
      </c>
      <c r="C94" s="70">
        <f t="shared" ca="1" si="25"/>
        <v>44676</v>
      </c>
      <c r="D94" s="71">
        <f t="shared" ca="1" si="6"/>
        <v>0</v>
      </c>
      <c r="E94" s="71">
        <f t="shared" ca="1" si="20"/>
        <v>0</v>
      </c>
      <c r="F94" s="71">
        <f t="shared" ca="1" si="21"/>
        <v>0</v>
      </c>
      <c r="G94" s="71">
        <f t="shared" ca="1" si="17"/>
        <v>0</v>
      </c>
      <c r="H94" s="72">
        <f t="shared" ca="1" si="9"/>
        <v>0</v>
      </c>
      <c r="I94" s="72">
        <f t="shared" ca="1" si="26"/>
        <v>0</v>
      </c>
      <c r="J94" s="72">
        <f t="shared" si="11"/>
        <v>0</v>
      </c>
      <c r="K94" s="72">
        <f t="shared" ca="1" si="12"/>
        <v>0</v>
      </c>
      <c r="L94" s="42">
        <f t="shared" si="18"/>
        <v>0</v>
      </c>
      <c r="M94" s="23">
        <f t="shared" ca="1" si="22"/>
        <v>1</v>
      </c>
      <c r="N94" s="21">
        <f t="shared" ca="1" si="19"/>
        <v>1863</v>
      </c>
      <c r="O94" s="24">
        <f t="shared" ca="1" si="23"/>
        <v>-8.470998058110037E-7</v>
      </c>
      <c r="P94" s="7">
        <f t="shared" ca="1" si="24"/>
        <v>-9.9915290019418905E-4</v>
      </c>
    </row>
    <row r="95" spans="2:16" x14ac:dyDescent="0.15">
      <c r="B95" s="73" t="str">
        <f t="shared" si="16"/>
        <v/>
      </c>
      <c r="C95" s="74">
        <f t="shared" ca="1" si="25"/>
        <v>44706</v>
      </c>
      <c r="D95" s="75">
        <f t="shared" ca="1" si="6"/>
        <v>0</v>
      </c>
      <c r="E95" s="75">
        <f t="shared" ca="1" si="20"/>
        <v>0</v>
      </c>
      <c r="F95" s="75">
        <f t="shared" ca="1" si="21"/>
        <v>0</v>
      </c>
      <c r="G95" s="75">
        <f t="shared" ca="1" si="17"/>
        <v>0</v>
      </c>
      <c r="H95" s="76">
        <f t="shared" ca="1" si="9"/>
        <v>0</v>
      </c>
      <c r="I95" s="76">
        <f t="shared" ca="1" si="26"/>
        <v>0</v>
      </c>
      <c r="J95" s="76">
        <f t="shared" si="11"/>
        <v>0</v>
      </c>
      <c r="K95" s="76">
        <f t="shared" ca="1" si="12"/>
        <v>0</v>
      </c>
      <c r="L95" s="42">
        <f t="shared" si="18"/>
        <v>0</v>
      </c>
      <c r="M95" s="23">
        <f t="shared" ca="1" si="22"/>
        <v>1</v>
      </c>
      <c r="N95" s="21">
        <f t="shared" ca="1" si="19"/>
        <v>1893</v>
      </c>
      <c r="O95" s="24">
        <f t="shared" ca="1" si="23"/>
        <v>-1.0101224519610075E-3</v>
      </c>
      <c r="P95" s="7">
        <f t="shared" ca="1" si="24"/>
        <v>1.012245196100746E-5</v>
      </c>
    </row>
    <row r="96" spans="2:16" x14ac:dyDescent="0.15">
      <c r="B96" s="73" t="str">
        <f t="shared" si="16"/>
        <v/>
      </c>
      <c r="C96" s="74">
        <f t="shared" ca="1" si="25"/>
        <v>44737</v>
      </c>
      <c r="D96" s="75">
        <f t="shared" ca="1" si="6"/>
        <v>0</v>
      </c>
      <c r="E96" s="75">
        <f t="shared" ca="1" si="20"/>
        <v>0</v>
      </c>
      <c r="F96" s="75">
        <f t="shared" ca="1" si="21"/>
        <v>0</v>
      </c>
      <c r="G96" s="75">
        <f t="shared" ca="1" si="17"/>
        <v>0</v>
      </c>
      <c r="H96" s="76">
        <f t="shared" ca="1" si="9"/>
        <v>0</v>
      </c>
      <c r="I96" s="76">
        <f t="shared" ca="1" si="26"/>
        <v>0</v>
      </c>
      <c r="J96" s="76">
        <f t="shared" si="11"/>
        <v>0</v>
      </c>
      <c r="K96" s="76">
        <f t="shared" ca="1" si="12"/>
        <v>0</v>
      </c>
      <c r="L96" s="42">
        <f t="shared" si="18"/>
        <v>0</v>
      </c>
      <c r="M96" s="23">
        <f t="shared" ca="1" si="22"/>
        <v>1</v>
      </c>
      <c r="N96" s="21">
        <f t="shared" ca="1" si="19"/>
        <v>1924</v>
      </c>
      <c r="O96" s="24">
        <f t="shared" ca="1" si="23"/>
        <v>1.02373102316052E-5</v>
      </c>
      <c r="P96" s="7">
        <f t="shared" ca="1" si="24"/>
        <v>-9.897626897683949E-4</v>
      </c>
    </row>
    <row r="97" spans="2:16" x14ac:dyDescent="0.15">
      <c r="B97" s="73" t="str">
        <f t="shared" si="16"/>
        <v/>
      </c>
      <c r="C97" s="74">
        <f t="shared" ca="1" si="25"/>
        <v>44767</v>
      </c>
      <c r="D97" s="75">
        <f t="shared" ca="1" si="6"/>
        <v>0</v>
      </c>
      <c r="E97" s="75">
        <f t="shared" ca="1" si="20"/>
        <v>0</v>
      </c>
      <c r="F97" s="75">
        <f t="shared" ca="1" si="21"/>
        <v>0</v>
      </c>
      <c r="G97" s="75">
        <f t="shared" ca="1" si="17"/>
        <v>0</v>
      </c>
      <c r="H97" s="76">
        <f t="shared" ca="1" si="9"/>
        <v>0</v>
      </c>
      <c r="I97" s="76">
        <f t="shared" ca="1" si="26"/>
        <v>0</v>
      </c>
      <c r="J97" s="76">
        <f t="shared" si="11"/>
        <v>0</v>
      </c>
      <c r="K97" s="76">
        <f t="shared" ca="1" si="12"/>
        <v>0</v>
      </c>
      <c r="L97" s="42">
        <f t="shared" ref="L97:L105" si="27">IF(B97&lt;=$E$21,1/(1+$E$20)^((C97-$C$33)/360),0)</f>
        <v>0</v>
      </c>
      <c r="M97" s="23">
        <f t="shared" ca="1" si="22"/>
        <v>2</v>
      </c>
      <c r="N97" s="21">
        <f t="shared" ref="N97:N105" ca="1" si="28">C97-$C$33</f>
        <v>1954</v>
      </c>
      <c r="O97" s="24">
        <f t="shared" ca="1" si="23"/>
        <v>-1.0006291478051675E-3</v>
      </c>
      <c r="P97" s="7">
        <f t="shared" ca="1" si="24"/>
        <v>6.2914780516744838E-7</v>
      </c>
    </row>
    <row r="98" spans="2:16" x14ac:dyDescent="0.15">
      <c r="B98" s="73" t="str">
        <f t="shared" si="16"/>
        <v/>
      </c>
      <c r="C98" s="74">
        <f t="shared" ca="1" si="25"/>
        <v>44798</v>
      </c>
      <c r="D98" s="75">
        <f t="shared" ca="1" si="6"/>
        <v>0</v>
      </c>
      <c r="E98" s="75">
        <f t="shared" ref="E98:E105" ca="1" si="29">IF(B98&lt;$E$21,ROUND($E$22*M98,2)-F98,D98)</f>
        <v>0</v>
      </c>
      <c r="F98" s="75">
        <f t="shared" ref="F98:F105" ca="1" si="30">IF($E$22*M98&lt;ROUND(O98,2),$E$22*M98,ROUND(O98,2))</f>
        <v>0</v>
      </c>
      <c r="G98" s="75">
        <f t="shared" ca="1" si="17"/>
        <v>0</v>
      </c>
      <c r="H98" s="76">
        <f t="shared" ca="1" si="9"/>
        <v>0</v>
      </c>
      <c r="I98" s="76">
        <f t="shared" ref="I98:I105" ca="1" si="31">+IF(E98&gt;0,(($E$12*$E$25)/$E$21),0)</f>
        <v>0</v>
      </c>
      <c r="J98" s="76">
        <f t="shared" si="11"/>
        <v>0</v>
      </c>
      <c r="K98" s="76">
        <f t="shared" ca="1" si="12"/>
        <v>0</v>
      </c>
      <c r="L98" s="42">
        <f t="shared" si="27"/>
        <v>0</v>
      </c>
      <c r="M98" s="23">
        <f t="shared" ref="M98:M105" ca="1" si="32">VLOOKUP(MONTH(C98),$R$33:$S$44,2,0)</f>
        <v>1</v>
      </c>
      <c r="N98" s="21">
        <f t="shared" ca="1" si="28"/>
        <v>1985</v>
      </c>
      <c r="O98" s="24">
        <f t="shared" ref="O98:O105" ca="1" si="33">D98*((1+$E$20)^((C98-C97)/360)-1)+P97*((1+$E$20)^((C98-C97)/360)-0)</f>
        <v>6.3628667123767118E-7</v>
      </c>
      <c r="P98" s="7">
        <f t="shared" ref="P98:P105" ca="1" si="34">ABS(O98-F98)-0.001</f>
        <v>-9.9936371332876245E-4</v>
      </c>
    </row>
    <row r="99" spans="2:16" x14ac:dyDescent="0.15">
      <c r="B99" s="73" t="str">
        <f t="shared" si="16"/>
        <v/>
      </c>
      <c r="C99" s="74">
        <f t="shared" ref="C99:C105" ca="1" si="35">IF($E$13="Mensual",C98+30,IF((MONTH(C98)+1)=2,IF(DAY($E$18)&gt;=28,DATE(YEAR(C98),MONTH(C98)+1,DAY(28)),DATE(YEAR(C98),MONTH(C98)+1,DAY($E$18))),DATE(YEAR(C98),MONTH(C98)+1,DAY($E$18))))</f>
        <v>44829</v>
      </c>
      <c r="D99" s="75">
        <f t="shared" ref="D99:D105" ca="1" si="36">+H98</f>
        <v>0</v>
      </c>
      <c r="E99" s="75">
        <f t="shared" ca="1" si="29"/>
        <v>0</v>
      </c>
      <c r="F99" s="75">
        <f t="shared" ca="1" si="30"/>
        <v>0</v>
      </c>
      <c r="G99" s="75">
        <f t="shared" ref="G99:G105" ca="1" si="37">+F99+E99</f>
        <v>0</v>
      </c>
      <c r="H99" s="76">
        <f t="shared" ref="H99:H105" ca="1" si="38">+D99-E99</f>
        <v>0</v>
      </c>
      <c r="I99" s="76">
        <f t="shared" ca="1" si="31"/>
        <v>0</v>
      </c>
      <c r="J99" s="76">
        <f t="shared" ref="J99:J105" si="39">+IF(B99&lt;=$E$21,$E$23,0)</f>
        <v>0</v>
      </c>
      <c r="K99" s="76">
        <f t="shared" ref="K99:K105" ca="1" si="40">SUM(G99,J99,I99)</f>
        <v>0</v>
      </c>
      <c r="L99" s="42">
        <f t="shared" si="27"/>
        <v>0</v>
      </c>
      <c r="M99" s="23">
        <f t="shared" ca="1" si="32"/>
        <v>1</v>
      </c>
      <c r="N99" s="21">
        <f t="shared" ca="1" si="28"/>
        <v>2016</v>
      </c>
      <c r="O99" s="24">
        <f t="shared" ca="1" si="33"/>
        <v>-1.0107033757201711E-3</v>
      </c>
      <c r="P99" s="7">
        <f t="shared" ca="1" si="34"/>
        <v>1.0703375720171049E-5</v>
      </c>
    </row>
    <row r="100" spans="2:16" x14ac:dyDescent="0.15">
      <c r="B100" s="73" t="str">
        <f t="shared" ref="B100:B105" si="41">IF(B99&lt;$E$21,B99+1,"")</f>
        <v/>
      </c>
      <c r="C100" s="74">
        <f t="shared" ca="1" si="35"/>
        <v>44859</v>
      </c>
      <c r="D100" s="75">
        <f t="shared" ca="1" si="36"/>
        <v>0</v>
      </c>
      <c r="E100" s="75">
        <f t="shared" ca="1" si="29"/>
        <v>0</v>
      </c>
      <c r="F100" s="75">
        <f t="shared" ca="1" si="30"/>
        <v>0</v>
      </c>
      <c r="G100" s="75">
        <f t="shared" ca="1" si="37"/>
        <v>0</v>
      </c>
      <c r="H100" s="76">
        <f t="shared" ca="1" si="38"/>
        <v>0</v>
      </c>
      <c r="I100" s="76">
        <f t="shared" ca="1" si="31"/>
        <v>0</v>
      </c>
      <c r="J100" s="76">
        <f t="shared" si="39"/>
        <v>0</v>
      </c>
      <c r="K100" s="76">
        <f t="shared" ca="1" si="40"/>
        <v>0</v>
      </c>
      <c r="L100" s="42">
        <f t="shared" si="27"/>
        <v>0</v>
      </c>
      <c r="M100" s="23">
        <f t="shared" ca="1" si="32"/>
        <v>1</v>
      </c>
      <c r="N100" s="21">
        <f t="shared" ca="1" si="28"/>
        <v>2046</v>
      </c>
      <c r="O100" s="24">
        <f t="shared" ca="1" si="33"/>
        <v>1.0820886497569888E-5</v>
      </c>
      <c r="P100" s="7">
        <f t="shared" ca="1" si="34"/>
        <v>-9.8917911350243008E-4</v>
      </c>
    </row>
    <row r="101" spans="2:16" x14ac:dyDescent="0.15">
      <c r="B101" s="73" t="str">
        <f t="shared" si="41"/>
        <v/>
      </c>
      <c r="C101" s="74">
        <f t="shared" ca="1" si="35"/>
        <v>44890</v>
      </c>
      <c r="D101" s="75">
        <f t="shared" ca="1" si="36"/>
        <v>0</v>
      </c>
      <c r="E101" s="75">
        <f t="shared" ca="1" si="29"/>
        <v>0</v>
      </c>
      <c r="F101" s="75">
        <f t="shared" ca="1" si="30"/>
        <v>0</v>
      </c>
      <c r="G101" s="75">
        <f t="shared" ca="1" si="37"/>
        <v>0</v>
      </c>
      <c r="H101" s="76">
        <f t="shared" ca="1" si="38"/>
        <v>0</v>
      </c>
      <c r="I101" s="76">
        <f t="shared" ca="1" si="31"/>
        <v>0</v>
      </c>
      <c r="J101" s="76">
        <f t="shared" si="39"/>
        <v>0</v>
      </c>
      <c r="K101" s="76">
        <f t="shared" ca="1" si="40"/>
        <v>0</v>
      </c>
      <c r="L101" s="42">
        <f t="shared" si="27"/>
        <v>0</v>
      </c>
      <c r="M101" s="23">
        <f t="shared" ca="1" si="32"/>
        <v>1</v>
      </c>
      <c r="N101" s="21">
        <f t="shared" ca="1" si="28"/>
        <v>2077</v>
      </c>
      <c r="O101" s="24">
        <f t="shared" ca="1" si="33"/>
        <v>-1.0004032124387304E-3</v>
      </c>
      <c r="P101" s="7">
        <f t="shared" ca="1" si="34"/>
        <v>4.0321243873040098E-7</v>
      </c>
    </row>
    <row r="102" spans="2:16" x14ac:dyDescent="0.15">
      <c r="B102" s="73" t="str">
        <f t="shared" si="41"/>
        <v/>
      </c>
      <c r="C102" s="74">
        <f t="shared" ca="1" si="35"/>
        <v>44920</v>
      </c>
      <c r="D102" s="75">
        <f t="shared" ca="1" si="36"/>
        <v>0</v>
      </c>
      <c r="E102" s="75">
        <f t="shared" ca="1" si="29"/>
        <v>0</v>
      </c>
      <c r="F102" s="75">
        <f t="shared" ca="1" si="30"/>
        <v>0</v>
      </c>
      <c r="G102" s="75">
        <f t="shared" ca="1" si="37"/>
        <v>0</v>
      </c>
      <c r="H102" s="76">
        <f t="shared" ca="1" si="38"/>
        <v>0</v>
      </c>
      <c r="I102" s="76">
        <f t="shared" ca="1" si="31"/>
        <v>0</v>
      </c>
      <c r="J102" s="76">
        <f t="shared" si="39"/>
        <v>0</v>
      </c>
      <c r="K102" s="76">
        <f t="shared" ca="1" si="40"/>
        <v>0</v>
      </c>
      <c r="L102" s="42">
        <f t="shared" si="27"/>
        <v>0</v>
      </c>
      <c r="M102" s="23">
        <f t="shared" ca="1" si="32"/>
        <v>2</v>
      </c>
      <c r="N102" s="21">
        <f t="shared" ca="1" si="28"/>
        <v>2107</v>
      </c>
      <c r="O102" s="24">
        <f t="shared" ca="1" si="33"/>
        <v>4.0763924839969043E-7</v>
      </c>
      <c r="P102" s="7">
        <f t="shared" ca="1" si="34"/>
        <v>-9.9959236075160035E-4</v>
      </c>
    </row>
    <row r="103" spans="2:16" x14ac:dyDescent="0.15">
      <c r="B103" s="73" t="str">
        <f t="shared" si="41"/>
        <v/>
      </c>
      <c r="C103" s="74">
        <f t="shared" ca="1" si="35"/>
        <v>44951</v>
      </c>
      <c r="D103" s="75">
        <f t="shared" ca="1" si="36"/>
        <v>0</v>
      </c>
      <c r="E103" s="75">
        <f t="shared" ca="1" si="29"/>
        <v>0</v>
      </c>
      <c r="F103" s="75">
        <f t="shared" ca="1" si="30"/>
        <v>0</v>
      </c>
      <c r="G103" s="75">
        <f t="shared" ca="1" si="37"/>
        <v>0</v>
      </c>
      <c r="H103" s="76">
        <f t="shared" ca="1" si="38"/>
        <v>0</v>
      </c>
      <c r="I103" s="76">
        <f t="shared" ca="1" si="31"/>
        <v>0</v>
      </c>
      <c r="J103" s="76">
        <f t="shared" si="39"/>
        <v>0</v>
      </c>
      <c r="K103" s="76">
        <f t="shared" ca="1" si="40"/>
        <v>0</v>
      </c>
      <c r="L103" s="42">
        <f t="shared" si="27"/>
        <v>0</v>
      </c>
      <c r="M103" s="23">
        <f t="shared" ca="1" si="32"/>
        <v>1</v>
      </c>
      <c r="N103" s="21">
        <f t="shared" ca="1" si="28"/>
        <v>2138</v>
      </c>
      <c r="O103" s="24">
        <f t="shared" ca="1" si="33"/>
        <v>-1.0109346175783953E-3</v>
      </c>
      <c r="P103" s="7">
        <f t="shared" ca="1" si="34"/>
        <v>1.0934617578395311E-5</v>
      </c>
    </row>
    <row r="104" spans="2:16" x14ac:dyDescent="0.15">
      <c r="B104" s="73" t="str">
        <f t="shared" si="41"/>
        <v/>
      </c>
      <c r="C104" s="74">
        <f t="shared" ca="1" si="35"/>
        <v>44982</v>
      </c>
      <c r="D104" s="75">
        <f t="shared" ca="1" si="36"/>
        <v>0</v>
      </c>
      <c r="E104" s="75">
        <f t="shared" ca="1" si="29"/>
        <v>0</v>
      </c>
      <c r="F104" s="75">
        <f t="shared" ca="1" si="30"/>
        <v>0</v>
      </c>
      <c r="G104" s="75">
        <f t="shared" ca="1" si="37"/>
        <v>0</v>
      </c>
      <c r="H104" s="76">
        <f t="shared" ca="1" si="38"/>
        <v>0</v>
      </c>
      <c r="I104" s="76">
        <f t="shared" ca="1" si="31"/>
        <v>0</v>
      </c>
      <c r="J104" s="76">
        <f t="shared" si="39"/>
        <v>0</v>
      </c>
      <c r="K104" s="76">
        <f t="shared" ca="1" si="40"/>
        <v>0</v>
      </c>
      <c r="L104" s="42">
        <f t="shared" si="27"/>
        <v>0</v>
      </c>
      <c r="M104" s="23">
        <f t="shared" ca="1" si="32"/>
        <v>1</v>
      </c>
      <c r="N104" s="21">
        <f t="shared" ca="1" si="28"/>
        <v>2169</v>
      </c>
      <c r="O104" s="24">
        <f t="shared" ca="1" si="33"/>
        <v>1.1058691396630269E-5</v>
      </c>
      <c r="P104" s="7">
        <f t="shared" ca="1" si="34"/>
        <v>-9.8894130860336976E-4</v>
      </c>
    </row>
    <row r="105" spans="2:16" x14ac:dyDescent="0.15">
      <c r="B105" s="73" t="str">
        <f t="shared" si="41"/>
        <v/>
      </c>
      <c r="C105" s="74">
        <f t="shared" ca="1" si="35"/>
        <v>45010</v>
      </c>
      <c r="D105" s="75">
        <f t="shared" ca="1" si="36"/>
        <v>0</v>
      </c>
      <c r="E105" s="75">
        <f t="shared" ca="1" si="29"/>
        <v>0</v>
      </c>
      <c r="F105" s="75">
        <f t="shared" ca="1" si="30"/>
        <v>0</v>
      </c>
      <c r="G105" s="75">
        <f t="shared" ca="1" si="37"/>
        <v>0</v>
      </c>
      <c r="H105" s="76">
        <f t="shared" ca="1" si="38"/>
        <v>0</v>
      </c>
      <c r="I105" s="76">
        <f t="shared" ca="1" si="31"/>
        <v>0</v>
      </c>
      <c r="J105" s="76">
        <f t="shared" si="39"/>
        <v>0</v>
      </c>
      <c r="K105" s="76">
        <f t="shared" ca="1" si="40"/>
        <v>0</v>
      </c>
      <c r="L105" s="42">
        <f t="shared" si="27"/>
        <v>0</v>
      </c>
      <c r="M105" s="23">
        <f t="shared" ca="1" si="32"/>
        <v>1</v>
      </c>
      <c r="N105" s="21">
        <f t="shared" ca="1" si="28"/>
        <v>2197</v>
      </c>
      <c r="O105" s="24">
        <f t="shared" ca="1" si="33"/>
        <v>-9.9907122535147449E-4</v>
      </c>
      <c r="P105" s="7">
        <f t="shared" ca="1" si="34"/>
        <v>-9.2877464852553042E-7</v>
      </c>
    </row>
    <row r="106" spans="2:16" x14ac:dyDescent="0.15">
      <c r="B106" s="10"/>
      <c r="C106" s="10"/>
      <c r="D106" s="10"/>
      <c r="E106" s="10"/>
      <c r="F106" s="10"/>
      <c r="G106" s="10"/>
      <c r="H106" s="26"/>
      <c r="I106" s="26"/>
      <c r="J106" s="10"/>
      <c r="K106" s="43"/>
      <c r="M106" s="11"/>
      <c r="O106" s="7"/>
    </row>
    <row r="108" spans="2:16" x14ac:dyDescent="0.15">
      <c r="L108" s="3"/>
    </row>
  </sheetData>
  <sheetProtection selectLockedCells="1"/>
  <mergeCells count="20">
    <mergeCell ref="B6:K6"/>
    <mergeCell ref="B11:D11"/>
    <mergeCell ref="B12:D12"/>
    <mergeCell ref="B13:D13"/>
    <mergeCell ref="B26:D26"/>
    <mergeCell ref="B21:D21"/>
    <mergeCell ref="B14:D14"/>
    <mergeCell ref="B17:D17"/>
    <mergeCell ref="B20:D20"/>
    <mergeCell ref="B19:D19"/>
    <mergeCell ref="B10:D10"/>
    <mergeCell ref="B15:D15"/>
    <mergeCell ref="B16:D16"/>
    <mergeCell ref="B18:D18"/>
    <mergeCell ref="G19:J21"/>
    <mergeCell ref="B29:D29"/>
    <mergeCell ref="B22:D22"/>
    <mergeCell ref="B23:D23"/>
    <mergeCell ref="B24:D24"/>
    <mergeCell ref="B25:D25"/>
  </mergeCells>
  <phoneticPr fontId="0" type="noConversion"/>
  <conditionalFormatting sqref="K34:K105">
    <cfRule type="expression" dxfId="4" priority="5" stopIfTrue="1">
      <formula>M34=2</formula>
    </cfRule>
  </conditionalFormatting>
  <conditionalFormatting sqref="M34:M105">
    <cfRule type="expression" dxfId="3" priority="4" stopIfTrue="1">
      <formula>M34=2</formula>
    </cfRule>
  </conditionalFormatting>
  <conditionalFormatting sqref="B33:B105">
    <cfRule type="cellIs" dxfId="2" priority="3" stopIfTrue="1" operator="greaterThan">
      <formula>$E$21</formula>
    </cfRule>
  </conditionalFormatting>
  <conditionalFormatting sqref="C33:K33">
    <cfRule type="expression" dxfId="1" priority="2" stopIfTrue="1">
      <formula>$B33&gt;$E$21</formula>
    </cfRule>
  </conditionalFormatting>
  <conditionalFormatting sqref="C34:K105">
    <cfRule type="expression" dxfId="0" priority="1" stopIfTrue="1">
      <formula>$B34&gt;$E$21</formula>
    </cfRule>
  </conditionalFormatting>
  <dataValidations xWindow="375" yWindow="561" count="7">
    <dataValidation type="list" allowBlank="1" showInputMessage="1" showErrorMessage="1" errorTitle="Plazo de Gracia" error="El máximo plazo establecido es hasta 6 meses." sqref="E15">
      <formula1>"No,Sí"</formula1>
    </dataValidation>
    <dataValidation type="list" allowBlank="1" showInputMessage="1" showErrorMessage="1" sqref="E11">
      <formula1>"Soles,Dólares"</formula1>
    </dataValidation>
    <dataValidation type="list" allowBlank="1" showInputMessage="1" showErrorMessage="1" sqref="E13">
      <formula1>"FechaFija"</formula1>
    </dataValidation>
    <dataValidation allowBlank="1" showInputMessage="1" showErrorMessage="1" errorTitle="Monto Solicitado" error="El monto solicitado no puede exceder a S/. 66,000 o US$ 22,000" sqref="E12"/>
    <dataValidation type="list" allowBlank="1" showInputMessage="1" showErrorMessage="1" errorTitle="Plazo de Gracia" error="El máximo plazo establecido es hasta 6 meses." sqref="E16">
      <formula1>"Jun - Nov,Jul - Dic"</formula1>
    </dataValidation>
    <dataValidation type="list" allowBlank="1" showInputMessage="1" showErrorMessage="1" promptTitle="Descripción de Productos" prompt="_x000a_Prontocash: Desde S/.600 o US$200 hasta S/.2999 o US$999_x000a_Efectivo: Desde S/.3,000 o US$1,000 a más_x000a_Compra deuda: Desde S/.3,000 o US$1,000 a más_x000a_Estudios / Viaje: Hasta el 100% del valor del programa_x000a_Vehicular: Hasta el 100% del valor del vehículo_x000a__x000a_" sqref="E10">
      <formula1>$U$33:$U$41</formula1>
    </dataValidation>
    <dataValidation allowBlank="1" showInputMessage="1" showErrorMessage="1" promptTitle="Plazos" prompt="_x000a_Prontocash: Hasta 12 meses_x000a__x000a_El resto de productos crediticios hasta 60 meses" sqref="E21"/>
  </dataValidations>
  <hyperlinks>
    <hyperlink ref="AB6" r:id="rId1"/>
  </hyperlinks>
  <pageMargins left="0.23622047244094491" right="0.31496062992125984" top="0.98425196850393704" bottom="0.98425196850393704" header="0" footer="0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0"/>
  <sheetViews>
    <sheetView workbookViewId="0">
      <selection activeCell="H9" activeCellId="1" sqref="C9:D16 H9:H16"/>
    </sheetView>
  </sheetViews>
  <sheetFormatPr baseColWidth="10" defaultColWidth="9.1640625" defaultRowHeight="13" x14ac:dyDescent="0.15"/>
  <cols>
    <col min="1" max="3" width="9.1640625" style="14"/>
    <col min="4" max="4" width="19.5" style="14" customWidth="1"/>
    <col min="5" max="5" width="23" style="14" customWidth="1"/>
    <col min="6" max="6" width="16" style="14" customWidth="1"/>
    <col min="7" max="7" width="14.33203125" style="14" customWidth="1"/>
    <col min="8" max="8" width="20.5" style="14" customWidth="1"/>
    <col min="9" max="16384" width="9.1640625" style="14"/>
  </cols>
  <sheetData>
    <row r="3" spans="3:8" ht="26" x14ac:dyDescent="0.3">
      <c r="C3" s="58"/>
      <c r="D3" s="58"/>
      <c r="E3" s="58"/>
      <c r="F3" s="58"/>
      <c r="G3" s="58"/>
      <c r="H3" s="58"/>
    </row>
    <row r="4" spans="3:8" ht="26" x14ac:dyDescent="0.3">
      <c r="C4" s="105" t="s">
        <v>37</v>
      </c>
      <c r="D4" s="105"/>
      <c r="E4" s="105"/>
      <c r="F4" s="105"/>
      <c r="G4" s="105"/>
      <c r="H4" s="105"/>
    </row>
    <row r="5" spans="3:8" ht="26" x14ac:dyDescent="0.3">
      <c r="C5" s="58"/>
      <c r="D5" s="58"/>
      <c r="E5" s="58"/>
      <c r="F5" s="58"/>
      <c r="G5" s="58"/>
      <c r="H5" s="58"/>
    </row>
    <row r="6" spans="3:8" ht="24" x14ac:dyDescent="0.3">
      <c r="C6" s="106" t="s">
        <v>38</v>
      </c>
      <c r="D6" s="106"/>
      <c r="E6" s="106"/>
      <c r="F6" s="106"/>
      <c r="G6" s="106"/>
      <c r="H6" s="106"/>
    </row>
    <row r="7" spans="3:8" ht="15" x14ac:dyDescent="0.2">
      <c r="C7" s="57"/>
      <c r="D7" s="57"/>
      <c r="E7" s="57"/>
      <c r="F7" s="57"/>
      <c r="G7" s="57"/>
      <c r="H7" s="57"/>
    </row>
    <row r="8" spans="3:8" ht="15" x14ac:dyDescent="0.2">
      <c r="C8" s="107" t="s">
        <v>32</v>
      </c>
      <c r="D8" s="108"/>
      <c r="E8" s="55" t="s">
        <v>39</v>
      </c>
      <c r="F8" s="55" t="s">
        <v>40</v>
      </c>
      <c r="G8" s="55" t="s">
        <v>41</v>
      </c>
      <c r="H8" s="55" t="s">
        <v>21</v>
      </c>
    </row>
    <row r="9" spans="3:8" ht="15" x14ac:dyDescent="0.2">
      <c r="C9" s="102" t="s">
        <v>42</v>
      </c>
      <c r="D9" s="103"/>
      <c r="E9" s="61">
        <v>600</v>
      </c>
      <c r="F9" s="61">
        <v>1499</v>
      </c>
      <c r="G9" s="59" t="s">
        <v>43</v>
      </c>
      <c r="H9" s="53">
        <v>0.17499999999999999</v>
      </c>
    </row>
    <row r="10" spans="3:8" ht="15" x14ac:dyDescent="0.2">
      <c r="C10" s="102" t="s">
        <v>44</v>
      </c>
      <c r="D10" s="103"/>
      <c r="E10" s="61">
        <v>1500</v>
      </c>
      <c r="F10" s="61">
        <v>2999</v>
      </c>
      <c r="G10" s="59" t="s">
        <v>45</v>
      </c>
      <c r="H10" s="53">
        <v>0.16</v>
      </c>
    </row>
    <row r="11" spans="3:8" ht="15" x14ac:dyDescent="0.2">
      <c r="C11" s="102" t="s">
        <v>46</v>
      </c>
      <c r="D11" s="103"/>
      <c r="E11" s="61">
        <v>3000</v>
      </c>
      <c r="F11" s="61">
        <v>29999</v>
      </c>
      <c r="G11" s="59" t="s">
        <v>47</v>
      </c>
      <c r="H11" s="53">
        <v>0.14000000000000001</v>
      </c>
    </row>
    <row r="12" spans="3:8" ht="15" x14ac:dyDescent="0.2">
      <c r="C12" s="102" t="s">
        <v>48</v>
      </c>
      <c r="D12" s="103"/>
      <c r="E12" s="61">
        <v>30000</v>
      </c>
      <c r="F12" s="61">
        <v>50000</v>
      </c>
      <c r="G12" s="59" t="s">
        <v>49</v>
      </c>
      <c r="H12" s="53">
        <v>0.115</v>
      </c>
    </row>
    <row r="13" spans="3:8" ht="15" x14ac:dyDescent="0.2">
      <c r="C13" s="102" t="s">
        <v>50</v>
      </c>
      <c r="D13" s="103"/>
      <c r="E13" s="61">
        <v>6000</v>
      </c>
      <c r="F13" s="61">
        <v>50000</v>
      </c>
      <c r="G13" s="59" t="s">
        <v>49</v>
      </c>
      <c r="H13" s="53">
        <v>9.9000000000000005E-2</v>
      </c>
    </row>
    <row r="14" spans="3:8" ht="15" x14ac:dyDescent="0.2">
      <c r="C14" s="104" t="s">
        <v>51</v>
      </c>
      <c r="D14" s="103"/>
      <c r="E14" s="109" t="s">
        <v>52</v>
      </c>
      <c r="F14" s="110"/>
      <c r="G14" s="59" t="s">
        <v>49</v>
      </c>
      <c r="H14" s="53">
        <v>0.1255</v>
      </c>
    </row>
    <row r="15" spans="3:8" ht="15" x14ac:dyDescent="0.2">
      <c r="C15" s="104" t="s">
        <v>53</v>
      </c>
      <c r="D15" s="103"/>
      <c r="E15" s="109" t="s">
        <v>54</v>
      </c>
      <c r="F15" s="110"/>
      <c r="G15" s="59" t="s">
        <v>47</v>
      </c>
      <c r="H15" s="53">
        <v>0.17460000000000001</v>
      </c>
    </row>
    <row r="16" spans="3:8" ht="15" x14ac:dyDescent="0.2">
      <c r="C16" s="62" t="s">
        <v>56</v>
      </c>
      <c r="D16" s="63"/>
      <c r="E16" s="54"/>
      <c r="F16" s="54"/>
      <c r="G16" s="54"/>
      <c r="H16" s="64">
        <v>8.5000000000000006E-2</v>
      </c>
    </row>
    <row r="19" spans="3:8" ht="24" x14ac:dyDescent="0.3">
      <c r="C19" s="106" t="s">
        <v>55</v>
      </c>
      <c r="D19" s="106"/>
      <c r="E19" s="106"/>
      <c r="F19" s="106"/>
      <c r="G19" s="106"/>
      <c r="H19" s="106"/>
    </row>
    <row r="20" spans="3:8" ht="15" x14ac:dyDescent="0.2">
      <c r="C20" s="57"/>
      <c r="D20" s="57"/>
      <c r="E20" s="57"/>
      <c r="F20" s="57"/>
      <c r="G20" s="57"/>
      <c r="H20" s="57"/>
    </row>
    <row r="21" spans="3:8" ht="15" x14ac:dyDescent="0.2">
      <c r="C21" s="107" t="s">
        <v>32</v>
      </c>
      <c r="D21" s="108"/>
      <c r="E21" s="55" t="s">
        <v>39</v>
      </c>
      <c r="F21" s="55" t="s">
        <v>40</v>
      </c>
      <c r="G21" s="55" t="s">
        <v>41</v>
      </c>
      <c r="H21" s="55" t="s">
        <v>21</v>
      </c>
    </row>
    <row r="22" spans="3:8" ht="15" x14ac:dyDescent="0.2">
      <c r="C22" s="102" t="s">
        <v>42</v>
      </c>
      <c r="D22" s="103"/>
      <c r="E22" s="60">
        <v>200</v>
      </c>
      <c r="F22" s="60">
        <v>499</v>
      </c>
      <c r="G22" s="59" t="s">
        <v>43</v>
      </c>
      <c r="H22" s="53">
        <v>0.17499999999999999</v>
      </c>
    </row>
    <row r="23" spans="3:8" ht="15" x14ac:dyDescent="0.2">
      <c r="C23" s="102" t="s">
        <v>44</v>
      </c>
      <c r="D23" s="103"/>
      <c r="E23" s="60">
        <v>500</v>
      </c>
      <c r="F23" s="60">
        <v>999</v>
      </c>
      <c r="G23" s="59" t="s">
        <v>45</v>
      </c>
      <c r="H23" s="53">
        <v>0.16</v>
      </c>
    </row>
    <row r="24" spans="3:8" ht="15" x14ac:dyDescent="0.2">
      <c r="C24" s="102" t="s">
        <v>46</v>
      </c>
      <c r="D24" s="103"/>
      <c r="E24" s="60">
        <v>1000</v>
      </c>
      <c r="F24" s="60">
        <v>9999</v>
      </c>
      <c r="G24" s="59" t="s">
        <v>47</v>
      </c>
      <c r="H24" s="53">
        <v>0.14000000000000001</v>
      </c>
    </row>
    <row r="25" spans="3:8" ht="15" x14ac:dyDescent="0.2">
      <c r="C25" s="102" t="s">
        <v>48</v>
      </c>
      <c r="D25" s="103"/>
      <c r="E25" s="60">
        <v>10000</v>
      </c>
      <c r="F25" s="60">
        <v>17000</v>
      </c>
      <c r="G25" s="59" t="s">
        <v>49</v>
      </c>
      <c r="H25" s="53">
        <v>0.115</v>
      </c>
    </row>
    <row r="26" spans="3:8" ht="15" x14ac:dyDescent="0.2">
      <c r="C26" s="102" t="s">
        <v>50</v>
      </c>
      <c r="D26" s="103"/>
      <c r="E26" s="60">
        <v>2000</v>
      </c>
      <c r="F26" s="60">
        <v>17000</v>
      </c>
      <c r="G26" s="59" t="s">
        <v>49</v>
      </c>
      <c r="H26" s="53">
        <v>9.9000000000000005E-2</v>
      </c>
    </row>
    <row r="27" spans="3:8" ht="15" x14ac:dyDescent="0.2">
      <c r="C27" s="104" t="s">
        <v>56</v>
      </c>
      <c r="D27" s="103"/>
      <c r="E27" s="109" t="s">
        <v>57</v>
      </c>
      <c r="F27" s="110"/>
      <c r="G27" s="59" t="s">
        <v>58</v>
      </c>
      <c r="H27" s="53">
        <v>8.5000000000000006E-2</v>
      </c>
    </row>
    <row r="28" spans="3:8" ht="15" x14ac:dyDescent="0.2">
      <c r="C28" s="104" t="s">
        <v>51</v>
      </c>
      <c r="D28" s="103"/>
      <c r="E28" s="109" t="s">
        <v>52</v>
      </c>
      <c r="F28" s="110"/>
      <c r="G28" s="59" t="s">
        <v>49</v>
      </c>
      <c r="H28" s="53">
        <v>0.1255</v>
      </c>
    </row>
    <row r="30" spans="3:8" ht="15" x14ac:dyDescent="0.2">
      <c r="C30" s="56" t="s">
        <v>59</v>
      </c>
      <c r="D30" s="52"/>
      <c r="E30" s="52"/>
      <c r="F30" s="52"/>
      <c r="G30" s="52"/>
      <c r="H30" s="52"/>
    </row>
  </sheetData>
  <mergeCells count="23">
    <mergeCell ref="C26:D26"/>
    <mergeCell ref="C27:D27"/>
    <mergeCell ref="E14:F14"/>
    <mergeCell ref="C28:D28"/>
    <mergeCell ref="E28:F28"/>
    <mergeCell ref="E27:F27"/>
    <mergeCell ref="C15:D15"/>
    <mergeCell ref="E15:F15"/>
    <mergeCell ref="C19:H19"/>
    <mergeCell ref="C21:D21"/>
    <mergeCell ref="C22:D22"/>
    <mergeCell ref="C23:D23"/>
    <mergeCell ref="C24:D24"/>
    <mergeCell ref="C25:D25"/>
    <mergeCell ref="C12:D12"/>
    <mergeCell ref="C13:D13"/>
    <mergeCell ref="C14:D14"/>
    <mergeCell ref="C4:H4"/>
    <mergeCell ref="C6:H6"/>
    <mergeCell ref="C8:D8"/>
    <mergeCell ref="C9:D9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 CN</vt:lpstr>
      <vt:lpstr>Sheet1</vt:lpstr>
    </vt:vector>
  </TitlesOfParts>
  <Company>Banco de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LNunez</dc:creator>
  <cp:lastModifiedBy>Usuario de Microsoft Office</cp:lastModifiedBy>
  <cp:lastPrinted>2011-02-25T15:16:25Z</cp:lastPrinted>
  <dcterms:created xsi:type="dcterms:W3CDTF">2006-06-27T20:09:38Z</dcterms:created>
  <dcterms:modified xsi:type="dcterms:W3CDTF">2017-03-20T01:43:17Z</dcterms:modified>
</cp:coreProperties>
</file>